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lanip\общая\ОТЧЕТ ФУ за неделю\06\10.06\"/>
    </mc:Choice>
  </mc:AlternateContent>
  <bookViews>
    <workbookView xWindow="0" yWindow="0" windowWidth="19200" windowHeight="7965"/>
  </bookViews>
  <sheets>
    <sheet name="План доходов" sheetId="2" r:id="rId1"/>
  </sheets>
  <definedNames>
    <definedName name="_xlnm.Print_Titles" localSheetId="0">'План доходов'!$4:$6</definedName>
    <definedName name="_xlnm.Print_Area" localSheetId="0">'План доходов'!$A$1:$Z$67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3" i="2" l="1"/>
  <c r="Z61" i="2"/>
  <c r="Z60" i="2"/>
  <c r="Z59" i="2"/>
  <c r="Z58" i="2"/>
  <c r="Z57" i="2"/>
  <c r="Z56" i="2"/>
  <c r="Z51" i="2"/>
  <c r="Z50" i="2"/>
  <c r="Z49" i="2"/>
  <c r="Z48" i="2"/>
  <c r="Z47" i="2"/>
  <c r="Z46" i="2"/>
  <c r="Z45" i="2"/>
  <c r="Z44" i="2"/>
  <c r="Z43" i="2"/>
  <c r="Z30" i="2"/>
  <c r="Z29" i="2"/>
  <c r="Z28" i="2"/>
  <c r="Z26" i="2"/>
  <c r="Z25" i="2"/>
  <c r="Z20" i="2"/>
  <c r="Z19" i="2"/>
  <c r="Z18" i="2"/>
  <c r="Z17" i="2"/>
  <c r="X63" i="2"/>
  <c r="X60" i="2"/>
  <c r="X59" i="2"/>
  <c r="X58" i="2"/>
  <c r="X57" i="2"/>
  <c r="X56" i="2"/>
  <c r="X55" i="2"/>
  <c r="X52" i="2"/>
  <c r="X51" i="2"/>
  <c r="X50" i="2"/>
  <c r="X49" i="2"/>
  <c r="X48" i="2"/>
  <c r="X47" i="2"/>
  <c r="X46" i="2"/>
  <c r="X45" i="2"/>
  <c r="X44" i="2"/>
  <c r="X43" i="2"/>
  <c r="X42" i="2"/>
  <c r="X41" i="2"/>
  <c r="X37" i="2"/>
  <c r="X35" i="2"/>
  <c r="X32" i="2"/>
  <c r="X30" i="2"/>
  <c r="X29" i="2"/>
  <c r="X28" i="2"/>
  <c r="X27" i="2"/>
  <c r="X26" i="2"/>
  <c r="X25" i="2"/>
  <c r="X24" i="2"/>
  <c r="X22" i="2"/>
  <c r="X21" i="2"/>
  <c r="X20" i="2"/>
  <c r="X19" i="2"/>
  <c r="X18" i="2"/>
  <c r="X17" i="2"/>
  <c r="X16" i="2"/>
  <c r="X14" i="2"/>
  <c r="X13" i="2"/>
  <c r="X12" i="2"/>
  <c r="X11" i="2"/>
  <c r="X10" i="2"/>
  <c r="X9" i="2"/>
  <c r="X8" i="2"/>
  <c r="V63" i="2"/>
  <c r="V60" i="2"/>
  <c r="V59" i="2"/>
  <c r="V58" i="2"/>
  <c r="V57" i="2"/>
  <c r="V56" i="2"/>
  <c r="V55" i="2"/>
  <c r="V52" i="2"/>
  <c r="V51" i="2"/>
  <c r="V50" i="2"/>
  <c r="V49" i="2"/>
  <c r="V48" i="2"/>
  <c r="V47" i="2"/>
  <c r="V46" i="2"/>
  <c r="V45" i="2"/>
  <c r="V44" i="2"/>
  <c r="V43" i="2"/>
  <c r="V42" i="2"/>
  <c r="V41" i="2"/>
  <c r="V37" i="2"/>
  <c r="V35" i="2"/>
  <c r="V32" i="2"/>
  <c r="V30" i="2"/>
  <c r="V29" i="2"/>
  <c r="V28" i="2"/>
  <c r="V27" i="2"/>
  <c r="V26" i="2"/>
  <c r="V25" i="2"/>
  <c r="V24" i="2"/>
  <c r="V22" i="2"/>
  <c r="V21" i="2"/>
  <c r="V20" i="2"/>
  <c r="V19" i="2"/>
  <c r="V18" i="2"/>
  <c r="V17" i="2"/>
  <c r="V16" i="2"/>
  <c r="V14" i="2"/>
  <c r="V13" i="2"/>
  <c r="V12" i="2"/>
  <c r="V11" i="2"/>
  <c r="V10" i="2"/>
  <c r="V9" i="2"/>
  <c r="V8" i="2"/>
  <c r="N11" i="2" l="1"/>
  <c r="Z11" i="2" s="1"/>
  <c r="N10" i="2"/>
  <c r="Z10" i="2" s="1"/>
  <c r="Q56" i="2"/>
  <c r="Q53" i="2"/>
  <c r="Q39" i="2"/>
  <c r="Q36" i="2"/>
  <c r="Q33" i="2"/>
  <c r="Q31" i="2"/>
  <c r="Q15" i="2"/>
  <c r="Q23" i="2" l="1"/>
  <c r="Q7" i="2" s="1"/>
  <c r="Q64" i="2" s="1"/>
  <c r="R39" i="2" l="1"/>
  <c r="N13" i="2" l="1"/>
  <c r="Z13" i="2" s="1"/>
  <c r="W63" i="2" l="1"/>
  <c r="U63" i="2"/>
  <c r="Y62" i="2"/>
  <c r="W62" i="2"/>
  <c r="U62" i="2"/>
  <c r="Y61" i="2"/>
  <c r="W61" i="2"/>
  <c r="U61" i="2"/>
  <c r="W60" i="2"/>
  <c r="U60" i="2"/>
  <c r="W59" i="2"/>
  <c r="U59" i="2"/>
  <c r="W58" i="2"/>
  <c r="U58" i="2"/>
  <c r="W57" i="2"/>
  <c r="U57" i="2"/>
  <c r="W55" i="2"/>
  <c r="U55" i="2"/>
  <c r="W54" i="2"/>
  <c r="U54" i="2"/>
  <c r="W52" i="2"/>
  <c r="U52" i="2"/>
  <c r="Y51" i="2"/>
  <c r="W51" i="2"/>
  <c r="U51" i="2"/>
  <c r="Y50" i="2"/>
  <c r="W50" i="2"/>
  <c r="U50" i="2"/>
  <c r="Y49" i="2"/>
  <c r="W49" i="2"/>
  <c r="U49" i="2"/>
  <c r="Y48" i="2"/>
  <c r="W48" i="2"/>
  <c r="U48" i="2"/>
  <c r="Y47" i="2"/>
  <c r="W47" i="2"/>
  <c r="U47" i="2"/>
  <c r="Y46" i="2"/>
  <c r="W46" i="2"/>
  <c r="U46" i="2"/>
  <c r="Y45" i="2"/>
  <c r="W45" i="2"/>
  <c r="U45" i="2"/>
  <c r="Y44" i="2"/>
  <c r="W44" i="2"/>
  <c r="U44" i="2"/>
  <c r="Y43" i="2"/>
  <c r="W43" i="2"/>
  <c r="U43" i="2"/>
  <c r="W42" i="2"/>
  <c r="U42" i="2"/>
  <c r="W41" i="2"/>
  <c r="U41" i="2"/>
  <c r="W40" i="2"/>
  <c r="U40" i="2"/>
  <c r="W38" i="2"/>
  <c r="U38" i="2"/>
  <c r="W37" i="2"/>
  <c r="U37" i="2"/>
  <c r="W35" i="2"/>
  <c r="U35" i="2"/>
  <c r="W34" i="2"/>
  <c r="U34" i="2"/>
  <c r="W32" i="2"/>
  <c r="U32" i="2"/>
  <c r="Y30" i="2"/>
  <c r="W30" i="2"/>
  <c r="U30" i="2"/>
  <c r="Y29" i="2"/>
  <c r="W29" i="2"/>
  <c r="U29" i="2"/>
  <c r="Y28" i="2"/>
  <c r="W28" i="2"/>
  <c r="U28" i="2"/>
  <c r="W27" i="2"/>
  <c r="U27" i="2"/>
  <c r="Y26" i="2"/>
  <c r="W26" i="2"/>
  <c r="U26" i="2"/>
  <c r="Y25" i="2"/>
  <c r="W25" i="2"/>
  <c r="U25" i="2"/>
  <c r="W24" i="2"/>
  <c r="U24" i="2"/>
  <c r="W22" i="2"/>
  <c r="U22" i="2"/>
  <c r="W21" i="2"/>
  <c r="U21" i="2"/>
  <c r="Y20" i="2"/>
  <c r="W20" i="2"/>
  <c r="U20" i="2"/>
  <c r="Y19" i="2"/>
  <c r="W19" i="2"/>
  <c r="U19" i="2"/>
  <c r="Y18" i="2"/>
  <c r="W18" i="2"/>
  <c r="U18" i="2"/>
  <c r="Y17" i="2"/>
  <c r="W17" i="2"/>
  <c r="U17" i="2"/>
  <c r="W16" i="2"/>
  <c r="U16" i="2"/>
  <c r="W14" i="2"/>
  <c r="U14" i="2"/>
  <c r="W13" i="2"/>
  <c r="U13" i="2"/>
  <c r="W12" i="2"/>
  <c r="U12" i="2"/>
  <c r="W11" i="2"/>
  <c r="U11" i="2"/>
  <c r="W10" i="2"/>
  <c r="U10" i="2"/>
  <c r="W9" i="2"/>
  <c r="U9" i="2"/>
  <c r="W8" i="2"/>
  <c r="U8" i="2"/>
  <c r="S56" i="2" l="1"/>
  <c r="S53" i="2"/>
  <c r="S39" i="2"/>
  <c r="S36" i="2"/>
  <c r="S33" i="2"/>
  <c r="S31" i="2"/>
  <c r="S15" i="2"/>
  <c r="S23" i="2" l="1"/>
  <c r="N12" i="2"/>
  <c r="Z12" i="2" s="1"/>
  <c r="S7" i="2" l="1"/>
  <c r="Y12" i="2"/>
  <c r="Y13" i="2"/>
  <c r="Y11" i="2"/>
  <c r="Y10" i="2"/>
  <c r="S64" i="2" l="1"/>
  <c r="N52" i="2"/>
  <c r="Z52" i="2" s="1"/>
  <c r="Y52" i="2" l="1"/>
  <c r="L13" i="2"/>
  <c r="L11" i="2"/>
  <c r="L10" i="2"/>
  <c r="N63" i="2" l="1"/>
  <c r="Y63" i="2" l="1"/>
  <c r="P36" i="2"/>
  <c r="X36" i="2" s="1"/>
  <c r="W36" i="2" l="1"/>
  <c r="N55" i="2"/>
  <c r="Z55" i="2" s="1"/>
  <c r="Y55" i="2" l="1"/>
  <c r="P55" i="2"/>
  <c r="O55" i="2"/>
  <c r="L61" i="2" l="1"/>
  <c r="P53" i="2" l="1"/>
  <c r="X53" i="2" l="1"/>
  <c r="W53" i="2"/>
  <c r="N8" i="2"/>
  <c r="Z8" i="2" s="1"/>
  <c r="Y8" i="2" l="1"/>
  <c r="T55" i="2"/>
  <c r="T54" i="2"/>
  <c r="R53" i="2"/>
  <c r="M53" i="2" l="1"/>
  <c r="T10" i="2" l="1"/>
  <c r="N54" i="2"/>
  <c r="Z54" i="2" s="1"/>
  <c r="L54" i="2"/>
  <c r="L53" i="2" s="1"/>
  <c r="K53" i="2"/>
  <c r="J53" i="2"/>
  <c r="O53" i="2"/>
  <c r="N60" i="2"/>
  <c r="N59" i="2"/>
  <c r="N58" i="2"/>
  <c r="N57" i="2"/>
  <c r="N42" i="2"/>
  <c r="Z42" i="2" s="1"/>
  <c r="N41" i="2"/>
  <c r="Z41" i="2" s="1"/>
  <c r="N40" i="2"/>
  <c r="Y40" i="2" s="1"/>
  <c r="N38" i="2"/>
  <c r="Z38" i="2" s="1"/>
  <c r="N37" i="2"/>
  <c r="Z37" i="2" s="1"/>
  <c r="N35" i="2"/>
  <c r="Z35" i="2" s="1"/>
  <c r="N34" i="2"/>
  <c r="Z34" i="2" s="1"/>
  <c r="N27" i="2"/>
  <c r="Z27" i="2" s="1"/>
  <c r="N24" i="2"/>
  <c r="Z24" i="2" s="1"/>
  <c r="N22" i="2"/>
  <c r="Z22" i="2" s="1"/>
  <c r="N21" i="2"/>
  <c r="Z21" i="2" s="1"/>
  <c r="N16" i="2"/>
  <c r="Z16" i="2" s="1"/>
  <c r="N14" i="2"/>
  <c r="Z14" i="2" s="1"/>
  <c r="N9" i="2"/>
  <c r="Z9" i="2" s="1"/>
  <c r="L8" i="2"/>
  <c r="U53" i="2" l="1"/>
  <c r="V53" i="2"/>
  <c r="Y41" i="2"/>
  <c r="Y35" i="2"/>
  <c r="Y60" i="2"/>
  <c r="Y59" i="2"/>
  <c r="Y58" i="2"/>
  <c r="Y57" i="2"/>
  <c r="Y54" i="2"/>
  <c r="Y42" i="2"/>
  <c r="Y38" i="2"/>
  <c r="Y37" i="2"/>
  <c r="Y34" i="2"/>
  <c r="Y24" i="2"/>
  <c r="Y27" i="2"/>
  <c r="Y22" i="2"/>
  <c r="Y21" i="2"/>
  <c r="Y16" i="2"/>
  <c r="Y14" i="2"/>
  <c r="Y9" i="2"/>
  <c r="AA54" i="2"/>
  <c r="N53" i="2"/>
  <c r="Z53" i="2" s="1"/>
  <c r="N56" i="2"/>
  <c r="N39" i="2"/>
  <c r="Z39" i="2" s="1"/>
  <c r="N36" i="2"/>
  <c r="Z36" i="2" s="1"/>
  <c r="N33" i="2"/>
  <c r="Z33" i="2" s="1"/>
  <c r="N32" i="2"/>
  <c r="Z32" i="2" s="1"/>
  <c r="N15" i="2"/>
  <c r="Z15" i="2" s="1"/>
  <c r="N31" i="2" l="1"/>
  <c r="Y32" i="2"/>
  <c r="Y39" i="2"/>
  <c r="Y56" i="2"/>
  <c r="Y53" i="2"/>
  <c r="Y36" i="2"/>
  <c r="Y33" i="2"/>
  <c r="Y15" i="2"/>
  <c r="N23" i="2"/>
  <c r="Z23" i="2" s="1"/>
  <c r="Y31" i="2" l="1"/>
  <c r="Z31" i="2"/>
  <c r="Y23" i="2"/>
  <c r="N7" i="2"/>
  <c r="N64" i="2" l="1"/>
  <c r="Z64" i="2" s="1"/>
  <c r="Z7" i="2"/>
  <c r="M56" i="2"/>
  <c r="M39" i="2"/>
  <c r="M36" i="2"/>
  <c r="M33" i="2"/>
  <c r="M31" i="2"/>
  <c r="M15" i="2"/>
  <c r="Y64" i="2" l="1"/>
  <c r="M23" i="2"/>
  <c r="M7" i="2" s="1"/>
  <c r="M64" i="2" l="1"/>
  <c r="T53" i="2"/>
  <c r="R56" i="2" l="1"/>
  <c r="R33" i="2" l="1"/>
  <c r="P39" i="2" l="1"/>
  <c r="X39" i="2" s="1"/>
  <c r="W39" i="2" l="1"/>
  <c r="AA17" i="2"/>
  <c r="AA18" i="2"/>
  <c r="AA19" i="2"/>
  <c r="AA20" i="2"/>
  <c r="AA25" i="2"/>
  <c r="AA26" i="2"/>
  <c r="AA28" i="2"/>
  <c r="AA29" i="2"/>
  <c r="AA30" i="2"/>
  <c r="R36" i="2" l="1"/>
  <c r="P56" i="2" l="1"/>
  <c r="P33" i="2"/>
  <c r="W33" i="2" s="1"/>
  <c r="P31" i="2"/>
  <c r="P15" i="2"/>
  <c r="X15" i="2" s="1"/>
  <c r="W31" i="2" l="1"/>
  <c r="X31" i="2"/>
  <c r="W56" i="2"/>
  <c r="W15" i="2"/>
  <c r="P23" i="2"/>
  <c r="X23" i="2" s="1"/>
  <c r="P7" i="2" l="1"/>
  <c r="X7" i="2" s="1"/>
  <c r="W23" i="2"/>
  <c r="T52" i="2"/>
  <c r="P64" i="2" l="1"/>
  <c r="X64" i="2" s="1"/>
  <c r="W7" i="2"/>
  <c r="L43" i="2"/>
  <c r="L44" i="2"/>
  <c r="L45" i="2"/>
  <c r="L46" i="2"/>
  <c r="L47" i="2"/>
  <c r="L48" i="2"/>
  <c r="L49" i="2"/>
  <c r="L50" i="2"/>
  <c r="L51" i="2"/>
  <c r="L52" i="2"/>
  <c r="AA52" i="2" s="1"/>
  <c r="W64" i="2" l="1"/>
  <c r="R31" i="2"/>
  <c r="R23" i="2" s="1"/>
  <c r="T63" i="2"/>
  <c r="T62" i="2"/>
  <c r="T61" i="2"/>
  <c r="T60" i="2"/>
  <c r="T59" i="2"/>
  <c r="T58" i="2"/>
  <c r="T57" i="2"/>
  <c r="T51" i="2"/>
  <c r="T50" i="2"/>
  <c r="T49" i="2"/>
  <c r="T48" i="2"/>
  <c r="T47" i="2"/>
  <c r="T46" i="2"/>
  <c r="T45" i="2"/>
  <c r="T44" i="2"/>
  <c r="T43" i="2"/>
  <c r="T42" i="2"/>
  <c r="T41" i="2"/>
  <c r="T40" i="2"/>
  <c r="T38" i="2"/>
  <c r="T37" i="2"/>
  <c r="T35" i="2"/>
  <c r="T34" i="2"/>
  <c r="T33" i="2"/>
  <c r="T32" i="2"/>
  <c r="T30" i="2"/>
  <c r="T29" i="2"/>
  <c r="T28" i="2"/>
  <c r="T27" i="2"/>
  <c r="T26" i="2"/>
  <c r="T25" i="2"/>
  <c r="T24" i="2"/>
  <c r="T22" i="2"/>
  <c r="T21" i="2"/>
  <c r="T20" i="2"/>
  <c r="T19" i="2"/>
  <c r="T18" i="2"/>
  <c r="T17" i="2"/>
  <c r="T16" i="2"/>
  <c r="T14" i="2"/>
  <c r="T13" i="2"/>
  <c r="T12" i="2"/>
  <c r="T11" i="2"/>
  <c r="T9" i="2"/>
  <c r="T8" i="2"/>
  <c r="T56" i="2"/>
  <c r="T39" i="2"/>
  <c r="T36" i="2"/>
  <c r="R15" i="2"/>
  <c r="R7" i="2" l="1"/>
  <c r="T15" i="2"/>
  <c r="T31" i="2"/>
  <c r="T23" i="2"/>
  <c r="T7" i="2" l="1"/>
  <c r="R64" i="2" l="1"/>
  <c r="T64" i="2" s="1"/>
  <c r="L35" i="2"/>
  <c r="L63" i="2"/>
  <c r="L62" i="2"/>
  <c r="L60" i="2"/>
  <c r="L59" i="2"/>
  <c r="L58" i="2"/>
  <c r="L57" i="2"/>
  <c r="L42" i="2"/>
  <c r="L41" i="2"/>
  <c r="L40" i="2"/>
  <c r="L38" i="2"/>
  <c r="L37" i="2"/>
  <c r="L34" i="2"/>
  <c r="L32" i="2"/>
  <c r="L24" i="2"/>
  <c r="L27" i="2"/>
  <c r="L22" i="2"/>
  <c r="L16" i="2"/>
  <c r="L21" i="2"/>
  <c r="L14" i="2"/>
  <c r="L12" i="2"/>
  <c r="L9" i="2"/>
  <c r="AA42" i="2" l="1"/>
  <c r="AA24" i="2"/>
  <c r="AA16" i="2"/>
  <c r="AA8" i="2"/>
  <c r="AB36" i="2"/>
  <c r="AA40" i="2" l="1"/>
  <c r="AA46" i="2"/>
  <c r="AA32" i="2"/>
  <c r="AA51" i="2"/>
  <c r="AA47" i="2"/>
  <c r="AA49" i="2"/>
  <c r="AA45" i="2"/>
  <c r="AA63" i="2"/>
  <c r="AA50" i="2"/>
  <c r="AA43" i="2"/>
  <c r="AA48" i="2"/>
  <c r="AA44" i="2"/>
  <c r="AA62" i="2"/>
  <c r="AA34" i="2"/>
  <c r="AA58" i="2"/>
  <c r="AA57" i="2"/>
  <c r="AA41" i="2"/>
  <c r="AA38" i="2"/>
  <c r="AA9" i="2"/>
  <c r="AA61" i="2"/>
  <c r="AA60" i="2"/>
  <c r="AA59" i="2"/>
  <c r="AA53" i="2"/>
  <c r="AA37" i="2"/>
  <c r="AA35" i="2"/>
  <c r="AA27" i="2"/>
  <c r="AA22" i="2"/>
  <c r="AA21" i="2"/>
  <c r="AA14" i="2"/>
  <c r="AA13" i="2"/>
  <c r="AA12" i="2"/>
  <c r="AA11" i="2"/>
  <c r="AB39" i="2"/>
  <c r="AB33" i="2"/>
  <c r="AB31" i="2" l="1"/>
  <c r="AB30" i="2"/>
  <c r="AB29" i="2"/>
  <c r="AB28" i="2"/>
  <c r="AB26" i="2"/>
  <c r="AB25" i="2"/>
  <c r="AB20" i="2"/>
  <c r="AB19" i="2"/>
  <c r="AB18" i="2"/>
  <c r="AB17" i="2"/>
  <c r="AB15" i="2" l="1"/>
  <c r="L15" i="2" l="1"/>
  <c r="AA15" i="2" l="1"/>
  <c r="AB23" i="2"/>
  <c r="J15" i="2"/>
  <c r="J31" i="2"/>
  <c r="J33" i="2"/>
  <c r="J36" i="2"/>
  <c r="J39" i="2"/>
  <c r="J56" i="2"/>
  <c r="J23" i="2" l="1"/>
  <c r="J7" i="2" s="1"/>
  <c r="J64" i="2" l="1"/>
  <c r="L56" i="2"/>
  <c r="AA56" i="2" s="1"/>
  <c r="L39" i="2"/>
  <c r="AA39" i="2" s="1"/>
  <c r="L36" i="2"/>
  <c r="AA36" i="2" s="1"/>
  <c r="L33" i="2"/>
  <c r="AA33" i="2" s="1"/>
  <c r="L31" i="2"/>
  <c r="AA31" i="2" s="1"/>
  <c r="L23" i="2" l="1"/>
  <c r="L7" i="2" s="1"/>
  <c r="AA23" i="2" l="1"/>
  <c r="L64" i="2"/>
  <c r="AA7" i="2" l="1"/>
  <c r="AA64" i="2" l="1"/>
  <c r="AB7" i="2"/>
  <c r="O33" i="2" l="1"/>
  <c r="U33" i="2" s="1"/>
  <c r="K33" i="2"/>
  <c r="K56" i="2" l="1"/>
  <c r="O56" i="2"/>
  <c r="O39" i="2"/>
  <c r="K39" i="2"/>
  <c r="V39" i="2" l="1"/>
  <c r="U39" i="2"/>
  <c r="U56" i="2"/>
  <c r="O15" i="2"/>
  <c r="K15" i="2"/>
  <c r="O31" i="2"/>
  <c r="K31" i="2"/>
  <c r="O36" i="2"/>
  <c r="K36" i="2"/>
  <c r="V36" i="2" l="1"/>
  <c r="U36" i="2"/>
  <c r="V15" i="2"/>
  <c r="U15" i="2"/>
  <c r="O23" i="2"/>
  <c r="U31" i="2"/>
  <c r="V31" i="2"/>
  <c r="K23" i="2"/>
  <c r="K7" i="2" s="1"/>
  <c r="U23" i="2" l="1"/>
  <c r="V23" i="2"/>
  <c r="O7" i="2"/>
  <c r="K64" i="2"/>
  <c r="Y7" i="2"/>
  <c r="V7" i="2" l="1"/>
  <c r="U7" i="2"/>
  <c r="O64" i="2"/>
  <c r="V64" i="2" l="1"/>
  <c r="U64" i="2"/>
</calcChain>
</file>

<file path=xl/sharedStrings.xml><?xml version="1.0" encoding="utf-8"?>
<sst xmlns="http://schemas.openxmlformats.org/spreadsheetml/2006/main" count="148" uniqueCount="91">
  <si>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</si>
  <si>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</si>
  <si>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</si>
  <si>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</si>
  <si>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</si>
  <si>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</si>
  <si>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</si>
  <si>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</si>
  <si>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</si>
  <si>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</si>
  <si>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</si>
  <si>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</si>
  <si>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</si>
  <si>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</si>
  <si>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11301000 Доходы от оказания платных услуг (работ)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</si>
  <si>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</si>
  <si>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</si>
  <si>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</si>
  <si>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</si>
  <si>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Доходы от сдачи в аренду имущества, составляющего казну городских округов (за исключением земельных участков)</t>
  </si>
  <si>
    <t>11105000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</si>
  <si>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(в части доходов казенных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</si>
  <si>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</si>
  <si>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</si>
  <si>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10800000 ГОСУДАРСТВЕННАЯ ПОШЛИНА</t>
  </si>
  <si>
    <t>10606000 Земельный налог</t>
  </si>
  <si>
    <t>10600000 НАЛОГИ НА ИМУЩЕСТВО</t>
  </si>
  <si>
    <t>Земельный налог с организаций, обладающих земельным участком, расположенным в границах городских округов (прочие поступления)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</si>
  <si>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</si>
  <si>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</si>
  <si>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</si>
  <si>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</si>
  <si>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</si>
  <si>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</si>
  <si>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</si>
  <si>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</si>
  <si>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</si>
  <si>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</si>
  <si>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</si>
  <si>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</si>
  <si>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</si>
  <si>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</si>
  <si>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</si>
  <si>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</si>
  <si>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</si>
  <si>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</si>
  <si>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</si>
  <si>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</si>
  <si>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</si>
  <si>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</si>
  <si>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</si>
  <si>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</si>
  <si>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11109000 Прочие доходы от использования имущества и прав, находящихся в государственной и муниципальной собственности</t>
  </si>
  <si>
    <t xml:space="preserve">Прочие поступления от использования имущества, находящегося в собственности городских округов </t>
  </si>
  <si>
    <t>11603000 Денежные взыскания (штрафы) за нарушение законодательства о налогах и сборах</t>
  </si>
  <si>
    <t>11606000 Денежные взыскания (штрафы) за нарушение законодательства о применении контрольно-кассовой техники при осуществлении наличных денежных расчетов с использованием платежных карт</t>
  </si>
  <si>
    <t>11608000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</si>
  <si>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11625000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</t>
  </si>
  <si>
    <t>11628000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</si>
  <si>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11630000 Прочие денежные взыскания (штрафы) за  правонарушения в области дорожного движения</t>
  </si>
  <si>
    <t>11633000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</si>
  <si>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11643000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 </t>
  </si>
  <si>
    <t>11690000 Прочие поступления от денежных взысканий (штрафов) и иных сумм в возмещение ущерба</t>
  </si>
  <si>
    <t>ожидаемое в 2019 году</t>
  </si>
  <si>
    <t>факт</t>
  </si>
  <si>
    <t>адм</t>
  </si>
  <si>
    <t>% исполнения за 2019 (к факту в сопост усл)</t>
  </si>
  <si>
    <t>начальник ФУ АБГО СК</t>
  </si>
  <si>
    <t>откл.+- недели Т/П</t>
  </si>
  <si>
    <t>в т.ч. 601 Администрация БГО СК</t>
  </si>
  <si>
    <t>План по доходам с учетом изменений на 2020 г</t>
  </si>
  <si>
    <t>ФАКТ за 2020 г</t>
  </si>
  <si>
    <t>ФАКТ за 2020 г (в сопоставимых условиях 2021 года)</t>
  </si>
  <si>
    <t>откл.+- от плана 2021 г</t>
  </si>
  <si>
    <t>откл.+- от исполнения за 2020 г (в сопостав.усл. 2021 г)</t>
  </si>
  <si>
    <t>исполнение за недели</t>
  </si>
  <si>
    <t>на год (уточненный, с учетом изменений)</t>
  </si>
  <si>
    <t>Утвержденный план по доходам на 2021 г</t>
  </si>
  <si>
    <t>10501000 Налог, взимаемый в связи с применением упрощенной системы налогообложения</t>
  </si>
  <si>
    <t>11715000 Инициативные платежи</t>
  </si>
  <si>
    <t>11700000 Прочие неналоговые доходы</t>
  </si>
  <si>
    <t xml:space="preserve">Заместитель главы администрации - </t>
  </si>
  <si>
    <t>6 месяцев 2021 года</t>
  </si>
  <si>
    <t>откл.+- от плана за 6 месяцев 2021 года</t>
  </si>
  <si>
    <t>Исполнено по 10.06.2020 год</t>
  </si>
  <si>
    <t>Исполнено по 10.06.2020 год (в сопоставимых условиях 2021 года)</t>
  </si>
  <si>
    <t>с 28.05.2021 по 03.06.2021 (неделя) П</t>
  </si>
  <si>
    <t>с 04.06.2021 по 10.06.2021 (неделя) Т</t>
  </si>
  <si>
    <t>Исполнение с 01.01.2021 по 10.06.2021</t>
  </si>
  <si>
    <t>рублей</t>
  </si>
  <si>
    <t>Информация об исполнении бюджета Благодарненского городского округа Ставропольского края по доходам по состоянию на 10 июня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</si>
</sst>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;0.00"/>
    <numFmt numFmtId="165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74">
    <xf numFmtId="0" fontId="0" fillId="0" borderId="0" xfId="0"/>
    <xf numFmtId="0" fontId="1" fillId="0" borderId="0" xfId="1"/>
    <xf numFmtId="0" fontId="2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4" fillId="0" borderId="0" xfId="1" applyFont="1" applyBorder="1" applyProtection="1">
      <protection hidden="1"/>
    </xf>
    <xf numFmtId="0" fontId="4" fillId="0" borderId="1" xfId="1" applyFont="1" applyBorder="1" applyProtection="1">
      <protection hidden="1"/>
    </xf>
    <xf numFmtId="0" fontId="4" fillId="2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/>
    <xf numFmtId="0" fontId="3" fillId="0" borderId="1" xfId="1" applyNumberFormat="1" applyFont="1" applyFill="1" applyBorder="1" applyAlignment="1" applyProtection="1">
      <alignment horizontal="center"/>
      <protection hidden="1"/>
    </xf>
    <xf numFmtId="164" fontId="3" fillId="0" borderId="1" xfId="1" applyNumberFormat="1" applyFont="1" applyFill="1" applyBorder="1" applyAlignment="1" applyProtection="1">
      <alignment horizontal="right"/>
      <protection hidden="1"/>
    </xf>
    <xf numFmtId="164" fontId="4" fillId="0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0" fontId="4" fillId="4" borderId="1" xfId="1" applyNumberFormat="1" applyFont="1" applyFill="1" applyBorder="1" applyAlignment="1" applyProtection="1">
      <alignment horizontal="left" wrapText="1"/>
      <protection hidden="1"/>
    </xf>
    <xf numFmtId="0" fontId="1" fillId="0" borderId="0" xfId="1" applyFont="1"/>
    <xf numFmtId="0" fontId="4" fillId="5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3" fillId="6" borderId="1" xfId="1" applyNumberFormat="1" applyFont="1" applyFill="1" applyBorder="1" applyAlignment="1" applyProtection="1">
      <alignment horizontal="right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164" fontId="4" fillId="7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165" fontId="1" fillId="0" borderId="0" xfId="1" applyNumberFormat="1"/>
    <xf numFmtId="165" fontId="6" fillId="0" borderId="0" xfId="1" applyNumberFormat="1" applyFont="1" applyFill="1" applyAlignment="1" applyProtection="1">
      <protection hidden="1"/>
    </xf>
    <xf numFmtId="164" fontId="4" fillId="3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/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5" fillId="0" borderId="1" xfId="1" applyNumberFormat="1" applyFont="1" applyFill="1" applyBorder="1" applyAlignment="1" applyProtection="1">
      <alignment horizontal="right"/>
      <protection hidden="1"/>
    </xf>
    <xf numFmtId="0" fontId="4" fillId="3" borderId="0" xfId="1" applyNumberFormat="1" applyFont="1" applyFill="1" applyBorder="1" applyAlignment="1" applyProtection="1">
      <protection hidden="1"/>
    </xf>
    <xf numFmtId="0" fontId="4" fillId="3" borderId="1" xfId="1" applyNumberFormat="1" applyFont="1" applyFill="1" applyBorder="1" applyAlignment="1" applyProtection="1">
      <alignment horizontal="left" wrapText="1"/>
      <protection hidden="1"/>
    </xf>
    <xf numFmtId="0" fontId="4" fillId="3" borderId="1" xfId="1" applyNumberFormat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0" fontId="4" fillId="0" borderId="0" xfId="1" applyFont="1" applyBorder="1"/>
    <xf numFmtId="164" fontId="3" fillId="0" borderId="6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0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164" fontId="4" fillId="6" borderId="1" xfId="1" applyNumberFormat="1" applyFont="1" applyFill="1" applyBorder="1" applyAlignment="1" applyProtection="1">
      <alignment horizontal="right"/>
      <protection hidden="1"/>
    </xf>
    <xf numFmtId="164" fontId="8" fillId="0" borderId="1" xfId="1" applyNumberFormat="1" applyFont="1" applyFill="1" applyBorder="1" applyAlignment="1" applyProtection="1">
      <alignment horizontal="right"/>
      <protection hidden="1"/>
    </xf>
    <xf numFmtId="0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0" xfId="1" applyNumberFormat="1" applyFont="1" applyFill="1" applyBorder="1" applyAlignment="1" applyProtection="1">
      <alignment horizontal="right"/>
      <protection hidden="1"/>
    </xf>
    <xf numFmtId="164" fontId="4" fillId="0" borderId="6" xfId="1" applyNumberFormat="1" applyFont="1" applyFill="1" applyBorder="1" applyAlignment="1" applyProtection="1">
      <alignment horizontal="right"/>
      <protection hidden="1"/>
    </xf>
    <xf numFmtId="164" fontId="4" fillId="7" borderId="0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0" fontId="4" fillId="8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3" borderId="0" xfId="1" applyNumberFormat="1" applyFont="1" applyFill="1" applyAlignment="1" applyProtection="1">
      <alignment horizontal="centerContinuous" vertical="center"/>
      <protection hidden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"/>
  <sheetViews>
    <sheetView showGridLines="0" tabSelected="1" view="pageBreakPreview" zoomScale="60" zoomScaleNormal="68" workbookViewId="0">
      <pane xSplit="9" ySplit="6" topLeftCell="L7" activePane="bottomRight" state="frozen"/>
      <selection pane="topRight" activeCell="J1" sqref="J1"/>
      <selection pane="bottomLeft" activeCell="A7" sqref="A7"/>
      <selection pane="bottomRight" activeCell="A3" sqref="A3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50" style="1" customWidth="1"/>
    <col min="10" max="10" width="21.42578125" style="1" hidden="1" customWidth="1"/>
    <col min="11" max="11" width="22" style="1" hidden="1" customWidth="1"/>
    <col min="12" max="12" width="23.42578125" style="1" customWidth="1"/>
    <col min="13" max="13" width="23.140625" style="1" hidden="1" customWidth="1"/>
    <col min="14" max="14" width="21.85546875" style="1" customWidth="1"/>
    <col min="15" max="15" width="26" style="1" customWidth="1"/>
    <col min="16" max="16" width="23.85546875" style="1" hidden="1" customWidth="1"/>
    <col min="17" max="17" width="22.28515625" style="1" hidden="1" customWidth="1"/>
    <col min="18" max="18" width="23.42578125" style="1" hidden="1" customWidth="1"/>
    <col min="19" max="19" width="25.5703125" style="1" customWidth="1"/>
    <col min="20" max="20" width="21.140625" style="1" hidden="1" customWidth="1"/>
    <col min="21" max="21" width="23" style="1" bestFit="1" customWidth="1"/>
    <col min="22" max="22" width="11.42578125" style="1" customWidth="1"/>
    <col min="23" max="23" width="20.5703125" style="1" hidden="1" customWidth="1"/>
    <col min="24" max="24" width="12" style="1" hidden="1" customWidth="1"/>
    <col min="25" max="25" width="22" style="1" bestFit="1" customWidth="1"/>
    <col min="26" max="26" width="14.5703125" style="1" customWidth="1"/>
    <col min="27" max="27" width="12.42578125" style="1" hidden="1" customWidth="1"/>
    <col min="28" max="28" width="19.42578125" style="1" hidden="1" customWidth="1"/>
    <col min="29" max="29" width="9.140625" style="1" hidden="1" customWidth="1"/>
    <col min="30" max="236" width="9.140625" style="1" customWidth="1"/>
    <col min="237" max="16384" width="9.140625" style="1"/>
  </cols>
  <sheetData>
    <row r="1" spans="1:29" s="21" customFormat="1" ht="28.5" customHeight="1" x14ac:dyDescent="0.25">
      <c r="A1" s="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9" s="5" customFormat="1" ht="20.25" customHeight="1" x14ac:dyDescent="0.3">
      <c r="A2" s="73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9" s="5" customFormat="1" ht="18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72" t="s">
        <v>89</v>
      </c>
      <c r="AA3" s="4"/>
    </row>
    <row r="4" spans="1:29" s="5" customFormat="1" ht="66" customHeight="1" x14ac:dyDescent="0.3">
      <c r="A4" s="4"/>
      <c r="B4" s="11"/>
      <c r="C4" s="11"/>
      <c r="D4" s="11"/>
      <c r="E4" s="11"/>
      <c r="F4" s="11"/>
      <c r="G4" s="11"/>
      <c r="H4" s="11"/>
      <c r="I4" s="71" t="s">
        <v>43</v>
      </c>
      <c r="J4" s="66" t="s">
        <v>70</v>
      </c>
      <c r="K4" s="66" t="s">
        <v>71</v>
      </c>
      <c r="L4" s="63" t="s">
        <v>72</v>
      </c>
      <c r="M4" s="70" t="s">
        <v>84</v>
      </c>
      <c r="N4" s="63" t="s">
        <v>85</v>
      </c>
      <c r="O4" s="67" t="s">
        <v>77</v>
      </c>
      <c r="P4" s="68"/>
      <c r="Q4" s="63" t="s">
        <v>75</v>
      </c>
      <c r="R4" s="63"/>
      <c r="S4" s="63" t="s">
        <v>88</v>
      </c>
      <c r="T4" s="61" t="s">
        <v>68</v>
      </c>
      <c r="U4" s="65" t="s">
        <v>73</v>
      </c>
      <c r="V4" s="65"/>
      <c r="W4" s="63" t="s">
        <v>83</v>
      </c>
      <c r="X4" s="63"/>
      <c r="Y4" s="63" t="s">
        <v>74</v>
      </c>
      <c r="Z4" s="63"/>
      <c r="AA4" s="63" t="s">
        <v>66</v>
      </c>
      <c r="AB4" s="61" t="s">
        <v>63</v>
      </c>
    </row>
    <row r="5" spans="1:29" s="5" customFormat="1" ht="79.5" customHeight="1" x14ac:dyDescent="0.3">
      <c r="A5" s="9"/>
      <c r="B5" s="24" t="s">
        <v>42</v>
      </c>
      <c r="C5" s="24" t="s">
        <v>41</v>
      </c>
      <c r="D5" s="24" t="s">
        <v>40</v>
      </c>
      <c r="E5" s="24" t="s">
        <v>39</v>
      </c>
      <c r="F5" s="24" t="s">
        <v>38</v>
      </c>
      <c r="G5" s="24" t="s">
        <v>37</v>
      </c>
      <c r="H5" s="24" t="s">
        <v>36</v>
      </c>
      <c r="I5" s="71"/>
      <c r="J5" s="66"/>
      <c r="K5" s="66"/>
      <c r="L5" s="63"/>
      <c r="M5" s="70"/>
      <c r="N5" s="63"/>
      <c r="O5" s="54" t="s">
        <v>76</v>
      </c>
      <c r="P5" s="55" t="s">
        <v>82</v>
      </c>
      <c r="Q5" s="56" t="s">
        <v>86</v>
      </c>
      <c r="R5" s="56" t="s">
        <v>87</v>
      </c>
      <c r="S5" s="63"/>
      <c r="T5" s="62"/>
      <c r="U5" s="24" t="s">
        <v>48</v>
      </c>
      <c r="V5" s="24" t="s">
        <v>49</v>
      </c>
      <c r="W5" s="49" t="s">
        <v>48</v>
      </c>
      <c r="X5" s="49" t="s">
        <v>49</v>
      </c>
      <c r="Y5" s="24" t="s">
        <v>48</v>
      </c>
      <c r="Z5" s="24" t="s">
        <v>49</v>
      </c>
      <c r="AA5" s="63"/>
      <c r="AB5" s="62"/>
    </row>
    <row r="6" spans="1:29" s="5" customFormat="1" ht="18.75" x14ac:dyDescent="0.3">
      <c r="A6" s="9"/>
      <c r="B6" s="24"/>
      <c r="C6" s="24"/>
      <c r="D6" s="24"/>
      <c r="E6" s="24"/>
      <c r="F6" s="24"/>
      <c r="G6" s="24"/>
      <c r="H6" s="24"/>
      <c r="I6" s="23">
        <v>1</v>
      </c>
      <c r="J6" s="26">
        <v>8</v>
      </c>
      <c r="K6" s="23">
        <v>8</v>
      </c>
      <c r="L6" s="25">
        <v>2</v>
      </c>
      <c r="M6" s="23">
        <v>9</v>
      </c>
      <c r="N6" s="23">
        <v>3</v>
      </c>
      <c r="O6" s="23">
        <v>4</v>
      </c>
      <c r="P6" s="38">
        <v>5</v>
      </c>
      <c r="Q6" s="60">
        <v>6</v>
      </c>
      <c r="R6" s="46">
        <v>7</v>
      </c>
      <c r="S6" s="23">
        <v>5</v>
      </c>
      <c r="T6" s="36">
        <v>9</v>
      </c>
      <c r="U6" s="23">
        <v>6</v>
      </c>
      <c r="V6" s="23">
        <v>7</v>
      </c>
      <c r="W6" s="48">
        <v>12</v>
      </c>
      <c r="X6" s="48">
        <v>13</v>
      </c>
      <c r="Y6" s="23">
        <v>8</v>
      </c>
      <c r="Z6" s="23">
        <v>9</v>
      </c>
      <c r="AA6" s="23">
        <v>16</v>
      </c>
      <c r="AB6" s="29">
        <v>13</v>
      </c>
    </row>
    <row r="7" spans="1:29" s="15" customFormat="1" ht="35.25" customHeight="1" x14ac:dyDescent="0.3">
      <c r="A7" s="14"/>
      <c r="B7" s="64" t="s">
        <v>8</v>
      </c>
      <c r="C7" s="64"/>
      <c r="D7" s="64"/>
      <c r="E7" s="64"/>
      <c r="F7" s="64"/>
      <c r="G7" s="64"/>
      <c r="H7" s="64"/>
      <c r="I7" s="64"/>
      <c r="J7" s="17">
        <f t="shared" ref="J7:S7" si="0">J8+J9+J11+J12+J13+J14+J15+J22+J23+J35+J36+J39+J42+J53+J10</f>
        <v>339453254.92999995</v>
      </c>
      <c r="K7" s="17">
        <f t="shared" si="0"/>
        <v>360649780.94999993</v>
      </c>
      <c r="L7" s="17">
        <f t="shared" si="0"/>
        <v>345792598.6439749</v>
      </c>
      <c r="M7" s="17">
        <f t="shared" si="0"/>
        <v>117069017.94999999</v>
      </c>
      <c r="N7" s="17">
        <f t="shared" si="0"/>
        <v>113319630.77962162</v>
      </c>
      <c r="O7" s="17">
        <f t="shared" si="0"/>
        <v>352312492</v>
      </c>
      <c r="P7" s="17">
        <f t="shared" si="0"/>
        <v>144586894.91</v>
      </c>
      <c r="Q7" s="17">
        <f t="shared" ref="Q7" si="1">Q8+Q9+Q11+Q12+Q13+Q14+Q15+Q22+Q23+Q35+Q36+Q39+Q42+Q53+Q10</f>
        <v>4957806.4899999993</v>
      </c>
      <c r="R7" s="17">
        <f t="shared" si="0"/>
        <v>3727763.86</v>
      </c>
      <c r="S7" s="17">
        <f t="shared" si="0"/>
        <v>132446661.31999996</v>
      </c>
      <c r="T7" s="17">
        <f>R7-Q7</f>
        <v>-1230042.6299999994</v>
      </c>
      <c r="U7" s="17">
        <f>S7-O7</f>
        <v>-219865830.68000004</v>
      </c>
      <c r="V7" s="17">
        <f t="shared" ref="V7:V64" si="2">S7/O7*100</f>
        <v>37.593518347342609</v>
      </c>
      <c r="W7" s="17">
        <f>S7-P7</f>
        <v>-12140233.590000033</v>
      </c>
      <c r="X7" s="17">
        <f t="shared" ref="X7:X64" si="3">S7/P7*100</f>
        <v>91.603503486566424</v>
      </c>
      <c r="Y7" s="17">
        <f>S7-N7</f>
        <v>19127030.540378347</v>
      </c>
      <c r="Z7" s="17">
        <f t="shared" ref="Z7:Z64" si="4">S7/N7*100</f>
        <v>116.87883238657533</v>
      </c>
      <c r="AA7" s="17">
        <f>N7/L7*100</f>
        <v>32.770982150573595</v>
      </c>
      <c r="AB7" s="17" t="e">
        <f>AB8+AB9+AB11+AB12+AB13+AB14+AB15+AB22+#REF!+AB23+AB35+AB36+AB39+AB42+AB53</f>
        <v>#REF!</v>
      </c>
    </row>
    <row r="8" spans="1:29" s="15" customFormat="1" ht="35.25" hidden="1" customHeight="1" x14ac:dyDescent="0.3">
      <c r="A8" s="14"/>
      <c r="B8" s="64" t="s">
        <v>35</v>
      </c>
      <c r="C8" s="64"/>
      <c r="D8" s="64"/>
      <c r="E8" s="64"/>
      <c r="F8" s="64"/>
      <c r="G8" s="64"/>
      <c r="H8" s="64"/>
      <c r="I8" s="64"/>
      <c r="J8" s="17">
        <v>155952561.28999999</v>
      </c>
      <c r="K8" s="17">
        <v>164512361.93000001</v>
      </c>
      <c r="L8" s="27">
        <f>K8/34.24*100*30.57/100</f>
        <v>146879173.60397491</v>
      </c>
      <c r="M8" s="19">
        <v>58076228.82</v>
      </c>
      <c r="N8" s="27">
        <f>M8/34.24*100*30.57/100</f>
        <v>51851352.658510514</v>
      </c>
      <c r="O8" s="17">
        <v>155881000</v>
      </c>
      <c r="P8" s="17">
        <v>66280834</v>
      </c>
      <c r="Q8" s="17">
        <v>1765319.53</v>
      </c>
      <c r="R8" s="17">
        <v>2421704.15</v>
      </c>
      <c r="S8" s="17">
        <v>56927127.229999997</v>
      </c>
      <c r="T8" s="17">
        <f t="shared" ref="T8:T64" si="5">R8-Q8</f>
        <v>656384.61999999988</v>
      </c>
      <c r="U8" s="17">
        <f t="shared" ref="U8:U64" si="6">S8-O8</f>
        <v>-98953872.770000011</v>
      </c>
      <c r="V8" s="17">
        <f t="shared" si="2"/>
        <v>36.519606129034329</v>
      </c>
      <c r="W8" s="17">
        <f t="shared" ref="W8:W64" si="7">S8-P8</f>
        <v>-9353706.7700000033</v>
      </c>
      <c r="X8" s="17">
        <f t="shared" si="3"/>
        <v>85.887765428540021</v>
      </c>
      <c r="Y8" s="17">
        <f t="shared" ref="Y8:Y64" si="8">S8-N8</f>
        <v>5075774.5714894831</v>
      </c>
      <c r="Z8" s="17">
        <f t="shared" si="4"/>
        <v>109.78908805893299</v>
      </c>
      <c r="AA8" s="17">
        <f>N8/L8*100</f>
        <v>35.302045474680753</v>
      </c>
      <c r="AB8" s="17">
        <v>255571677.94</v>
      </c>
    </row>
    <row r="9" spans="1:29" s="15" customFormat="1" ht="54" hidden="1" customHeight="1" x14ac:dyDescent="0.3">
      <c r="A9" s="14"/>
      <c r="B9" s="64" t="s">
        <v>34</v>
      </c>
      <c r="C9" s="64"/>
      <c r="D9" s="64"/>
      <c r="E9" s="64"/>
      <c r="F9" s="64"/>
      <c r="G9" s="64"/>
      <c r="H9" s="64"/>
      <c r="I9" s="64"/>
      <c r="J9" s="17">
        <v>18646000</v>
      </c>
      <c r="K9" s="17">
        <v>20275547.789999999</v>
      </c>
      <c r="L9" s="17">
        <f t="shared" ref="L9:L14" si="9">K9</f>
        <v>20275547.789999999</v>
      </c>
      <c r="M9" s="17">
        <v>7893925.1100000003</v>
      </c>
      <c r="N9" s="17">
        <f>M9</f>
        <v>7893925.1100000003</v>
      </c>
      <c r="O9" s="17">
        <v>25639600</v>
      </c>
      <c r="P9" s="17">
        <v>11905756</v>
      </c>
      <c r="Q9" s="17">
        <v>1897511</v>
      </c>
      <c r="R9" s="17">
        <v>0</v>
      </c>
      <c r="S9" s="17">
        <v>9822036.9399999995</v>
      </c>
      <c r="T9" s="17">
        <f t="shared" si="5"/>
        <v>-1897511</v>
      </c>
      <c r="U9" s="17">
        <f t="shared" si="6"/>
        <v>-15817563.060000001</v>
      </c>
      <c r="V9" s="17">
        <f t="shared" si="2"/>
        <v>38.308073994914118</v>
      </c>
      <c r="W9" s="17">
        <f t="shared" si="7"/>
        <v>-2083719.0600000005</v>
      </c>
      <c r="X9" s="17">
        <f t="shared" si="3"/>
        <v>82.498221364523175</v>
      </c>
      <c r="Y9" s="17">
        <f t="shared" si="8"/>
        <v>1928111.8299999991</v>
      </c>
      <c r="Z9" s="17">
        <f t="shared" si="4"/>
        <v>124.42526123737193</v>
      </c>
      <c r="AA9" s="17">
        <f>N9/L9*100</f>
        <v>38.933227312819255</v>
      </c>
      <c r="AB9" s="30">
        <v>21311346.530000001</v>
      </c>
    </row>
    <row r="10" spans="1:29" s="15" customFormat="1" ht="54" hidden="1" customHeight="1" x14ac:dyDescent="0.3">
      <c r="A10" s="14"/>
      <c r="B10" s="47"/>
      <c r="C10" s="47"/>
      <c r="D10" s="47"/>
      <c r="E10" s="47"/>
      <c r="F10" s="47"/>
      <c r="G10" s="47"/>
      <c r="H10" s="47"/>
      <c r="I10" s="47" t="s">
        <v>78</v>
      </c>
      <c r="J10" s="17">
        <v>0</v>
      </c>
      <c r="K10" s="17">
        <v>0</v>
      </c>
      <c r="L10" s="27">
        <f>O10</f>
        <v>6893000</v>
      </c>
      <c r="M10" s="17">
        <v>0</v>
      </c>
      <c r="N10" s="27">
        <f>P10/117*104</f>
        <v>3326388.4444444445</v>
      </c>
      <c r="O10" s="17">
        <v>6893000</v>
      </c>
      <c r="P10" s="17">
        <v>3742187</v>
      </c>
      <c r="Q10" s="17">
        <v>156532.85</v>
      </c>
      <c r="R10" s="17">
        <v>42256.09</v>
      </c>
      <c r="S10" s="17">
        <v>4024842.65</v>
      </c>
      <c r="T10" s="17">
        <f t="shared" si="5"/>
        <v>-114276.76000000001</v>
      </c>
      <c r="U10" s="17">
        <f t="shared" si="6"/>
        <v>-2868157.35</v>
      </c>
      <c r="V10" s="17">
        <f t="shared" si="2"/>
        <v>58.390289424053385</v>
      </c>
      <c r="W10" s="17">
        <f t="shared" si="7"/>
        <v>282655.64999999991</v>
      </c>
      <c r="X10" s="17">
        <f t="shared" si="3"/>
        <v>107.55322088393766</v>
      </c>
      <c r="Y10" s="17">
        <f t="shared" si="8"/>
        <v>698454.20555555541</v>
      </c>
      <c r="Z10" s="17">
        <f t="shared" si="4"/>
        <v>120.99737349442985</v>
      </c>
      <c r="AA10" s="17"/>
      <c r="AB10" s="30"/>
    </row>
    <row r="11" spans="1:29" s="15" customFormat="1" ht="57.75" hidden="1" customHeight="1" x14ac:dyDescent="0.3">
      <c r="A11" s="14"/>
      <c r="B11" s="64" t="s">
        <v>33</v>
      </c>
      <c r="C11" s="64"/>
      <c r="D11" s="64"/>
      <c r="E11" s="64"/>
      <c r="F11" s="64"/>
      <c r="G11" s="64"/>
      <c r="H11" s="64"/>
      <c r="I11" s="64"/>
      <c r="J11" s="17">
        <v>11347097.18</v>
      </c>
      <c r="K11" s="17">
        <v>11880184.26</v>
      </c>
      <c r="L11" s="27">
        <f>O11</f>
        <v>3200000</v>
      </c>
      <c r="M11" s="17">
        <v>5287149.76</v>
      </c>
      <c r="N11" s="27">
        <f>P11/117*104</f>
        <v>2346666.6666666665</v>
      </c>
      <c r="O11" s="17">
        <v>3200000</v>
      </c>
      <c r="P11" s="17">
        <v>2640000</v>
      </c>
      <c r="Q11" s="17">
        <v>13445.32</v>
      </c>
      <c r="R11" s="17">
        <v>7759.92</v>
      </c>
      <c r="S11" s="17">
        <v>2650490.4</v>
      </c>
      <c r="T11" s="17">
        <f t="shared" si="5"/>
        <v>-5685.4</v>
      </c>
      <c r="U11" s="17">
        <f t="shared" si="6"/>
        <v>-549509.60000000009</v>
      </c>
      <c r="V11" s="17">
        <f t="shared" si="2"/>
        <v>82.827825000000004</v>
      </c>
      <c r="W11" s="17">
        <f t="shared" si="7"/>
        <v>10490.399999999907</v>
      </c>
      <c r="X11" s="17">
        <f t="shared" si="3"/>
        <v>100.39736363636362</v>
      </c>
      <c r="Y11" s="17">
        <f t="shared" si="8"/>
        <v>303823.7333333334</v>
      </c>
      <c r="Z11" s="17">
        <f t="shared" si="4"/>
        <v>112.9470340909091</v>
      </c>
      <c r="AA11" s="17">
        <f t="shared" ref="AA11:AA54" si="10">N11/L11*100</f>
        <v>73.333333333333329</v>
      </c>
      <c r="AB11" s="30">
        <v>11975757.109999999</v>
      </c>
      <c r="AC11" s="15" t="s">
        <v>64</v>
      </c>
    </row>
    <row r="12" spans="1:29" s="15" customFormat="1" ht="37.5" hidden="1" customHeight="1" x14ac:dyDescent="0.3">
      <c r="A12" s="14"/>
      <c r="B12" s="64" t="s">
        <v>32</v>
      </c>
      <c r="C12" s="64"/>
      <c r="D12" s="64"/>
      <c r="E12" s="64"/>
      <c r="F12" s="64"/>
      <c r="G12" s="64"/>
      <c r="H12" s="64"/>
      <c r="I12" s="64"/>
      <c r="J12" s="17">
        <v>10983507.07</v>
      </c>
      <c r="K12" s="17">
        <v>11042346.74</v>
      </c>
      <c r="L12" s="17">
        <f t="shared" si="9"/>
        <v>11042346.74</v>
      </c>
      <c r="M12" s="17">
        <v>3422043.21</v>
      </c>
      <c r="N12" s="17">
        <f>M12</f>
        <v>3422043.21</v>
      </c>
      <c r="O12" s="17">
        <v>7502000</v>
      </c>
      <c r="P12" s="17">
        <v>7273742</v>
      </c>
      <c r="Q12" s="17">
        <v>7169.83</v>
      </c>
      <c r="R12" s="17">
        <v>1707</v>
      </c>
      <c r="S12" s="17">
        <v>7247404.9900000002</v>
      </c>
      <c r="T12" s="17">
        <f t="shared" si="5"/>
        <v>-5462.83</v>
      </c>
      <c r="U12" s="17">
        <f t="shared" si="6"/>
        <v>-254595.00999999978</v>
      </c>
      <c r="V12" s="17">
        <f t="shared" si="2"/>
        <v>96.606304852039457</v>
      </c>
      <c r="W12" s="17">
        <f t="shared" si="7"/>
        <v>-26337.009999999776</v>
      </c>
      <c r="X12" s="17">
        <f t="shared" si="3"/>
        <v>99.637916632181899</v>
      </c>
      <c r="Y12" s="17">
        <f t="shared" si="8"/>
        <v>3825361.7800000003</v>
      </c>
      <c r="Z12" s="17">
        <f t="shared" si="4"/>
        <v>211.78589939546674</v>
      </c>
      <c r="AA12" s="17">
        <f t="shared" si="10"/>
        <v>30.990180715879241</v>
      </c>
      <c r="AB12" s="30">
        <v>15099981.33</v>
      </c>
      <c r="AC12" s="15" t="s">
        <v>64</v>
      </c>
    </row>
    <row r="13" spans="1:29" s="15" customFormat="1" ht="57.75" hidden="1" customHeight="1" x14ac:dyDescent="0.3">
      <c r="A13" s="14"/>
      <c r="B13" s="64" t="s">
        <v>31</v>
      </c>
      <c r="C13" s="64"/>
      <c r="D13" s="64"/>
      <c r="E13" s="64"/>
      <c r="F13" s="64"/>
      <c r="G13" s="64"/>
      <c r="H13" s="64"/>
      <c r="I13" s="64"/>
      <c r="J13" s="17">
        <v>180406</v>
      </c>
      <c r="K13" s="17">
        <v>199821.72</v>
      </c>
      <c r="L13" s="27">
        <f>O13</f>
        <v>407460</v>
      </c>
      <c r="M13" s="17">
        <v>141824.35999999999</v>
      </c>
      <c r="N13" s="27">
        <f>P13</f>
        <v>407460</v>
      </c>
      <c r="O13" s="17">
        <v>407460</v>
      </c>
      <c r="P13" s="17">
        <v>407460</v>
      </c>
      <c r="Q13" s="17">
        <v>129421.8</v>
      </c>
      <c r="R13" s="17">
        <v>208839.25</v>
      </c>
      <c r="S13" s="17">
        <v>2114228.85</v>
      </c>
      <c r="T13" s="17">
        <f t="shared" si="5"/>
        <v>79417.45</v>
      </c>
      <c r="U13" s="17">
        <f t="shared" si="6"/>
        <v>1706768.85</v>
      </c>
      <c r="V13" s="17">
        <f t="shared" si="2"/>
        <v>518.88009865999118</v>
      </c>
      <c r="W13" s="17">
        <f t="shared" si="7"/>
        <v>1706768.85</v>
      </c>
      <c r="X13" s="17">
        <f t="shared" si="3"/>
        <v>518.88009865999118</v>
      </c>
      <c r="Y13" s="17">
        <f t="shared" si="8"/>
        <v>1706768.85</v>
      </c>
      <c r="Z13" s="17">
        <f t="shared" si="4"/>
        <v>518.88009865999118</v>
      </c>
      <c r="AA13" s="17">
        <f t="shared" si="10"/>
        <v>100</v>
      </c>
      <c r="AB13" s="30">
        <v>175716.17</v>
      </c>
      <c r="AC13" s="15" t="s">
        <v>64</v>
      </c>
    </row>
    <row r="14" spans="1:29" s="15" customFormat="1" ht="37.5" hidden="1" customHeight="1" x14ac:dyDescent="0.3">
      <c r="A14" s="14"/>
      <c r="B14" s="64" t="s">
        <v>30</v>
      </c>
      <c r="C14" s="64"/>
      <c r="D14" s="64"/>
      <c r="E14" s="64"/>
      <c r="F14" s="64"/>
      <c r="G14" s="64"/>
      <c r="H14" s="64"/>
      <c r="I14" s="64"/>
      <c r="J14" s="17">
        <v>11715305.130000001</v>
      </c>
      <c r="K14" s="17">
        <v>12135551.99</v>
      </c>
      <c r="L14" s="17">
        <f t="shared" si="9"/>
        <v>12135551.99</v>
      </c>
      <c r="M14" s="17">
        <v>1108774.17</v>
      </c>
      <c r="N14" s="17">
        <f t="shared" ref="N14" si="11">M14</f>
        <v>1108774.17</v>
      </c>
      <c r="O14" s="17">
        <v>11117000</v>
      </c>
      <c r="P14" s="17">
        <v>1318757</v>
      </c>
      <c r="Q14" s="17">
        <v>39486.54</v>
      </c>
      <c r="R14" s="17">
        <v>7293.29</v>
      </c>
      <c r="S14" s="17">
        <v>1331529.96</v>
      </c>
      <c r="T14" s="17">
        <f t="shared" si="5"/>
        <v>-32193.25</v>
      </c>
      <c r="U14" s="17">
        <f t="shared" si="6"/>
        <v>-9785470.0399999991</v>
      </c>
      <c r="V14" s="17">
        <f t="shared" si="2"/>
        <v>11.977421606548528</v>
      </c>
      <c r="W14" s="17">
        <f t="shared" si="7"/>
        <v>12772.959999999963</v>
      </c>
      <c r="X14" s="17">
        <f t="shared" si="3"/>
        <v>100.96856054602932</v>
      </c>
      <c r="Y14" s="17">
        <f t="shared" si="8"/>
        <v>222755.79000000004</v>
      </c>
      <c r="Z14" s="17">
        <f t="shared" si="4"/>
        <v>120.09027591254223</v>
      </c>
      <c r="AA14" s="17">
        <f t="shared" si="10"/>
        <v>9.136577972832697</v>
      </c>
      <c r="AB14" s="30">
        <v>7076032.8399999999</v>
      </c>
      <c r="AC14" s="15" t="s">
        <v>64</v>
      </c>
    </row>
    <row r="15" spans="1:29" s="15" customFormat="1" ht="18.75" hidden="1" x14ac:dyDescent="0.3">
      <c r="A15" s="14"/>
      <c r="B15" s="64" t="s">
        <v>25</v>
      </c>
      <c r="C15" s="64"/>
      <c r="D15" s="64"/>
      <c r="E15" s="64"/>
      <c r="F15" s="64"/>
      <c r="G15" s="64"/>
      <c r="H15" s="64"/>
      <c r="I15" s="64"/>
      <c r="J15" s="17">
        <f>J16+J21</f>
        <v>56816411.920000002</v>
      </c>
      <c r="K15" s="17">
        <f>K16+K21</f>
        <v>59077329.089999996</v>
      </c>
      <c r="L15" s="17">
        <f>L16+L21</f>
        <v>59077329.089999996</v>
      </c>
      <c r="M15" s="17">
        <f>M16+M21</f>
        <v>13464397.779999999</v>
      </c>
      <c r="N15" s="17">
        <f>N16+N21</f>
        <v>13464397.779999999</v>
      </c>
      <c r="O15" s="17">
        <f t="shared" ref="O15:S15" si="12">O16+O21</f>
        <v>57080420</v>
      </c>
      <c r="P15" s="17">
        <f t="shared" si="12"/>
        <v>16251697</v>
      </c>
      <c r="Q15" s="17">
        <f t="shared" ref="Q15" si="13">Q16+Q21</f>
        <v>334187.02</v>
      </c>
      <c r="R15" s="17">
        <f t="shared" si="12"/>
        <v>144679.91999999998</v>
      </c>
      <c r="S15" s="17">
        <f t="shared" si="12"/>
        <v>16147340.039999999</v>
      </c>
      <c r="T15" s="17">
        <f t="shared" si="5"/>
        <v>-189507.10000000003</v>
      </c>
      <c r="U15" s="17">
        <f t="shared" si="6"/>
        <v>-40933079.960000001</v>
      </c>
      <c r="V15" s="17">
        <f t="shared" si="2"/>
        <v>28.288754777908082</v>
      </c>
      <c r="W15" s="17">
        <f t="shared" si="7"/>
        <v>-104356.96000000089</v>
      </c>
      <c r="X15" s="17">
        <f t="shared" si="3"/>
        <v>99.357870381166961</v>
      </c>
      <c r="Y15" s="17">
        <f t="shared" si="8"/>
        <v>2682942.2599999998</v>
      </c>
      <c r="Z15" s="17">
        <f t="shared" si="4"/>
        <v>119.9261957633578</v>
      </c>
      <c r="AA15" s="17">
        <f t="shared" si="10"/>
        <v>22.791141690728729</v>
      </c>
      <c r="AB15" s="30">
        <f>AB16+AB21</f>
        <v>49271022.740000002</v>
      </c>
      <c r="AC15" s="5"/>
    </row>
    <row r="16" spans="1:29" s="5" customFormat="1" ht="75.75" hidden="1" customHeight="1" x14ac:dyDescent="0.3">
      <c r="A16" s="9"/>
      <c r="B16" s="51"/>
      <c r="C16" s="51"/>
      <c r="D16" s="51"/>
      <c r="E16" s="51"/>
      <c r="F16" s="51"/>
      <c r="G16" s="51"/>
      <c r="H16" s="51"/>
      <c r="I16" s="12" t="s">
        <v>44</v>
      </c>
      <c r="J16" s="18">
        <v>21539211.149999999</v>
      </c>
      <c r="K16" s="18">
        <v>22311739.960000001</v>
      </c>
      <c r="L16" s="18">
        <f>K16</f>
        <v>22311739.960000001</v>
      </c>
      <c r="M16" s="18">
        <v>10048715.93</v>
      </c>
      <c r="N16" s="18">
        <f>M16</f>
        <v>10048715.93</v>
      </c>
      <c r="O16" s="18">
        <v>18390732</v>
      </c>
      <c r="P16" s="18">
        <v>12174442</v>
      </c>
      <c r="Q16" s="18">
        <v>261902.19</v>
      </c>
      <c r="R16" s="18">
        <v>67497.09</v>
      </c>
      <c r="S16" s="18">
        <v>12565322.169999998</v>
      </c>
      <c r="T16" s="18">
        <f t="shared" si="5"/>
        <v>-194405.1</v>
      </c>
      <c r="U16" s="18">
        <f t="shared" si="6"/>
        <v>-5825409.8300000019</v>
      </c>
      <c r="V16" s="17">
        <f t="shared" si="2"/>
        <v>68.324209009190056</v>
      </c>
      <c r="W16" s="18">
        <f t="shared" si="7"/>
        <v>390880.16999999806</v>
      </c>
      <c r="X16" s="17">
        <f t="shared" si="3"/>
        <v>103.2106618931693</v>
      </c>
      <c r="Y16" s="18">
        <f t="shared" si="8"/>
        <v>2516606.2399999984</v>
      </c>
      <c r="Z16" s="17">
        <f t="shared" si="4"/>
        <v>125.04405794263505</v>
      </c>
      <c r="AA16" s="18">
        <f t="shared" si="10"/>
        <v>45.037796012391311</v>
      </c>
      <c r="AB16" s="31">
        <v>16165468.640000001</v>
      </c>
    </row>
    <row r="17" spans="1:29" s="5" customFormat="1" ht="25.5" hidden="1" customHeight="1" x14ac:dyDescent="0.3">
      <c r="A17" s="9"/>
      <c r="B17" s="32" t="s">
        <v>8</v>
      </c>
      <c r="C17" s="32" t="s">
        <v>26</v>
      </c>
      <c r="D17" s="32" t="s">
        <v>25</v>
      </c>
      <c r="E17" s="32"/>
      <c r="F17" s="32"/>
      <c r="G17" s="6"/>
      <c r="H17" s="6"/>
      <c r="I17" s="12" t="s">
        <v>44</v>
      </c>
      <c r="J17" s="18">
        <v>20632512.710000001</v>
      </c>
      <c r="K17" s="18"/>
      <c r="L17" s="18">
        <v>20632512.710000001</v>
      </c>
      <c r="M17" s="18"/>
      <c r="N17" s="18">
        <v>20632512.710000001</v>
      </c>
      <c r="O17" s="18"/>
      <c r="P17" s="18"/>
      <c r="Q17" s="18"/>
      <c r="R17" s="18"/>
      <c r="S17" s="18"/>
      <c r="T17" s="17">
        <f t="shared" si="5"/>
        <v>0</v>
      </c>
      <c r="U17" s="17">
        <f t="shared" si="6"/>
        <v>0</v>
      </c>
      <c r="V17" s="17" t="e">
        <f t="shared" si="2"/>
        <v>#DIV/0!</v>
      </c>
      <c r="W17" s="17">
        <f t="shared" si="7"/>
        <v>0</v>
      </c>
      <c r="X17" s="17" t="e">
        <f t="shared" si="3"/>
        <v>#DIV/0!</v>
      </c>
      <c r="Y17" s="17">
        <f t="shared" si="8"/>
        <v>-20632512.710000001</v>
      </c>
      <c r="Z17" s="17">
        <f t="shared" si="4"/>
        <v>0</v>
      </c>
      <c r="AA17" s="17">
        <f t="shared" si="10"/>
        <v>100</v>
      </c>
      <c r="AB17" s="18" t="e">
        <f>L17+(#REF!*L17)/100</f>
        <v>#REF!</v>
      </c>
    </row>
    <row r="18" spans="1:29" s="5" customFormat="1" ht="32.25" hidden="1" customHeight="1" x14ac:dyDescent="0.3">
      <c r="A18" s="9"/>
      <c r="B18" s="32" t="s">
        <v>8</v>
      </c>
      <c r="C18" s="32" t="s">
        <v>26</v>
      </c>
      <c r="D18" s="32" t="s">
        <v>25</v>
      </c>
      <c r="E18" s="32"/>
      <c r="F18" s="32"/>
      <c r="G18" s="6"/>
      <c r="H18" s="6"/>
      <c r="I18" s="12" t="s">
        <v>29</v>
      </c>
      <c r="J18" s="18">
        <v>624600</v>
      </c>
      <c r="K18" s="18"/>
      <c r="L18" s="18">
        <v>624600</v>
      </c>
      <c r="M18" s="18"/>
      <c r="N18" s="18">
        <v>624600</v>
      </c>
      <c r="O18" s="18"/>
      <c r="P18" s="18"/>
      <c r="Q18" s="18"/>
      <c r="R18" s="18"/>
      <c r="S18" s="18"/>
      <c r="T18" s="17">
        <f t="shared" si="5"/>
        <v>0</v>
      </c>
      <c r="U18" s="17">
        <f t="shared" si="6"/>
        <v>0</v>
      </c>
      <c r="V18" s="17" t="e">
        <f t="shared" si="2"/>
        <v>#DIV/0!</v>
      </c>
      <c r="W18" s="17">
        <f t="shared" si="7"/>
        <v>0</v>
      </c>
      <c r="X18" s="17" t="e">
        <f t="shared" si="3"/>
        <v>#DIV/0!</v>
      </c>
      <c r="Y18" s="17">
        <f t="shared" si="8"/>
        <v>-624600</v>
      </c>
      <c r="Z18" s="17">
        <f t="shared" si="4"/>
        <v>0</v>
      </c>
      <c r="AA18" s="17">
        <f t="shared" si="10"/>
        <v>100</v>
      </c>
      <c r="AB18" s="18" t="e">
        <f>L18+(#REF!*L18)/100</f>
        <v>#REF!</v>
      </c>
    </row>
    <row r="19" spans="1:29" s="5" customFormat="1" ht="42.75" hidden="1" customHeight="1" x14ac:dyDescent="0.3">
      <c r="A19" s="9"/>
      <c r="B19" s="32" t="s">
        <v>8</v>
      </c>
      <c r="C19" s="32" t="s">
        <v>26</v>
      </c>
      <c r="D19" s="32" t="s">
        <v>25</v>
      </c>
      <c r="E19" s="32"/>
      <c r="F19" s="32"/>
      <c r="G19" s="6"/>
      <c r="H19" s="6"/>
      <c r="I19" s="12" t="s">
        <v>28</v>
      </c>
      <c r="J19" s="18">
        <v>54500</v>
      </c>
      <c r="K19" s="18"/>
      <c r="L19" s="18">
        <v>54500</v>
      </c>
      <c r="M19" s="18"/>
      <c r="N19" s="18">
        <v>54500</v>
      </c>
      <c r="O19" s="18"/>
      <c r="P19" s="18"/>
      <c r="Q19" s="18"/>
      <c r="R19" s="18"/>
      <c r="S19" s="18"/>
      <c r="T19" s="17">
        <f t="shared" si="5"/>
        <v>0</v>
      </c>
      <c r="U19" s="17">
        <f t="shared" si="6"/>
        <v>0</v>
      </c>
      <c r="V19" s="17" t="e">
        <f t="shared" si="2"/>
        <v>#DIV/0!</v>
      </c>
      <c r="W19" s="17">
        <f t="shared" si="7"/>
        <v>0</v>
      </c>
      <c r="X19" s="17" t="e">
        <f t="shared" si="3"/>
        <v>#DIV/0!</v>
      </c>
      <c r="Y19" s="17">
        <f t="shared" si="8"/>
        <v>-54500</v>
      </c>
      <c r="Z19" s="17">
        <f t="shared" si="4"/>
        <v>0</v>
      </c>
      <c r="AA19" s="17">
        <f t="shared" si="10"/>
        <v>100</v>
      </c>
      <c r="AB19" s="18" t="e">
        <f>L19+(#REF!*L19)/100</f>
        <v>#REF!</v>
      </c>
    </row>
    <row r="20" spans="1:29" s="5" customFormat="1" ht="32.25" hidden="1" customHeight="1" x14ac:dyDescent="0.3">
      <c r="A20" s="9"/>
      <c r="B20" s="32" t="s">
        <v>8</v>
      </c>
      <c r="C20" s="32" t="s">
        <v>26</v>
      </c>
      <c r="D20" s="32" t="s">
        <v>25</v>
      </c>
      <c r="E20" s="32"/>
      <c r="F20" s="32"/>
      <c r="G20" s="6"/>
      <c r="H20" s="6"/>
      <c r="I20" s="12" t="s">
        <v>27</v>
      </c>
      <c r="J20" s="18">
        <v>100</v>
      </c>
      <c r="K20" s="18"/>
      <c r="L20" s="18">
        <v>100</v>
      </c>
      <c r="M20" s="18"/>
      <c r="N20" s="18">
        <v>100</v>
      </c>
      <c r="O20" s="18"/>
      <c r="P20" s="18"/>
      <c r="Q20" s="18"/>
      <c r="R20" s="18"/>
      <c r="S20" s="18"/>
      <c r="T20" s="17">
        <f t="shared" si="5"/>
        <v>0</v>
      </c>
      <c r="U20" s="17">
        <f t="shared" si="6"/>
        <v>0</v>
      </c>
      <c r="V20" s="17" t="e">
        <f t="shared" si="2"/>
        <v>#DIV/0!</v>
      </c>
      <c r="W20" s="17">
        <f t="shared" si="7"/>
        <v>0</v>
      </c>
      <c r="X20" s="17" t="e">
        <f t="shared" si="3"/>
        <v>#DIV/0!</v>
      </c>
      <c r="Y20" s="17">
        <f t="shared" si="8"/>
        <v>-100</v>
      </c>
      <c r="Z20" s="17">
        <f t="shared" si="4"/>
        <v>0</v>
      </c>
      <c r="AA20" s="17">
        <f t="shared" si="10"/>
        <v>100</v>
      </c>
      <c r="AB20" s="18" t="e">
        <f>L20+(#REF!*L20)/100</f>
        <v>#REF!</v>
      </c>
    </row>
    <row r="21" spans="1:29" s="5" customFormat="1" ht="72" hidden="1" customHeight="1" x14ac:dyDescent="0.3">
      <c r="A21" s="9"/>
      <c r="B21" s="51" t="s">
        <v>8</v>
      </c>
      <c r="C21" s="51" t="s">
        <v>26</v>
      </c>
      <c r="D21" s="51" t="s">
        <v>25</v>
      </c>
      <c r="E21" s="51"/>
      <c r="F21" s="51"/>
      <c r="G21" s="6"/>
      <c r="H21" s="6"/>
      <c r="I21" s="12" t="s">
        <v>45</v>
      </c>
      <c r="J21" s="18">
        <v>35277200.770000003</v>
      </c>
      <c r="K21" s="18">
        <v>36765589.129999995</v>
      </c>
      <c r="L21" s="18">
        <f>K21</f>
        <v>36765589.129999995</v>
      </c>
      <c r="M21" s="18">
        <v>3415681.85</v>
      </c>
      <c r="N21" s="18">
        <f>M21</f>
        <v>3415681.85</v>
      </c>
      <c r="O21" s="18">
        <v>38689688</v>
      </c>
      <c r="P21" s="18">
        <v>4077255</v>
      </c>
      <c r="Q21" s="18">
        <v>72284.83</v>
      </c>
      <c r="R21" s="18">
        <v>77182.83</v>
      </c>
      <c r="S21" s="18">
        <v>3582017.87</v>
      </c>
      <c r="T21" s="18">
        <f t="shared" si="5"/>
        <v>4898</v>
      </c>
      <c r="U21" s="18">
        <f t="shared" si="6"/>
        <v>-35107670.130000003</v>
      </c>
      <c r="V21" s="17">
        <f t="shared" si="2"/>
        <v>9.2583271025602478</v>
      </c>
      <c r="W21" s="18">
        <f t="shared" si="7"/>
        <v>-495237.12999999989</v>
      </c>
      <c r="X21" s="17">
        <f t="shared" si="3"/>
        <v>87.853663064978775</v>
      </c>
      <c r="Y21" s="18">
        <f t="shared" si="8"/>
        <v>166336.02000000002</v>
      </c>
      <c r="Z21" s="17">
        <f t="shared" si="4"/>
        <v>104.86977497626133</v>
      </c>
      <c r="AA21" s="18">
        <f t="shared" si="10"/>
        <v>9.2904314355536091</v>
      </c>
      <c r="AB21" s="31">
        <v>33105554.100000001</v>
      </c>
    </row>
    <row r="22" spans="1:29" s="15" customFormat="1" ht="37.5" hidden="1" customHeight="1" x14ac:dyDescent="0.3">
      <c r="A22" s="14"/>
      <c r="B22" s="64" t="s">
        <v>24</v>
      </c>
      <c r="C22" s="64"/>
      <c r="D22" s="64"/>
      <c r="E22" s="64"/>
      <c r="F22" s="64"/>
      <c r="G22" s="64"/>
      <c r="H22" s="64"/>
      <c r="I22" s="64"/>
      <c r="J22" s="17">
        <v>6867000</v>
      </c>
      <c r="K22" s="17">
        <v>7183566.0899999999</v>
      </c>
      <c r="L22" s="17">
        <f>K22</f>
        <v>7183566.0899999999</v>
      </c>
      <c r="M22" s="17">
        <v>2865129.68</v>
      </c>
      <c r="N22" s="17">
        <f>M22</f>
        <v>2865129.68</v>
      </c>
      <c r="O22" s="17">
        <v>5939000</v>
      </c>
      <c r="P22" s="17">
        <v>3098712</v>
      </c>
      <c r="Q22" s="17">
        <v>131324.38</v>
      </c>
      <c r="R22" s="17">
        <v>135562.5</v>
      </c>
      <c r="S22" s="17">
        <v>2978652.69</v>
      </c>
      <c r="T22" s="17">
        <f t="shared" si="5"/>
        <v>4238.1199999999953</v>
      </c>
      <c r="U22" s="17">
        <f t="shared" si="6"/>
        <v>-2960347.31</v>
      </c>
      <c r="V22" s="17">
        <f t="shared" si="2"/>
        <v>50.154111634955377</v>
      </c>
      <c r="W22" s="17">
        <f t="shared" si="7"/>
        <v>-120059.31000000006</v>
      </c>
      <c r="X22" s="17">
        <f t="shared" si="3"/>
        <v>96.125509243840668</v>
      </c>
      <c r="Y22" s="17">
        <f t="shared" si="8"/>
        <v>113523.00999999978</v>
      </c>
      <c r="Z22" s="17">
        <f t="shared" si="4"/>
        <v>103.9622293815336</v>
      </c>
      <c r="AA22" s="17">
        <f t="shared" si="10"/>
        <v>39.884503658822752</v>
      </c>
      <c r="AB22" s="30">
        <v>6531042.4199999999</v>
      </c>
      <c r="AC22" s="15" t="s">
        <v>64</v>
      </c>
    </row>
    <row r="23" spans="1:29" s="15" customFormat="1" ht="113.25" hidden="1" customHeight="1" x14ac:dyDescent="0.3">
      <c r="A23" s="14"/>
      <c r="B23" s="64" t="s">
        <v>18</v>
      </c>
      <c r="C23" s="64"/>
      <c r="D23" s="64"/>
      <c r="E23" s="64"/>
      <c r="F23" s="64"/>
      <c r="G23" s="64"/>
      <c r="H23" s="64"/>
      <c r="I23" s="64"/>
      <c r="J23" s="17">
        <f>J24+J27+J31+J33</f>
        <v>35314489.460000001</v>
      </c>
      <c r="K23" s="17">
        <f>K24+K27+K31+K33</f>
        <v>39449619.330000006</v>
      </c>
      <c r="L23" s="17">
        <f>L24+L27+L31+L33</f>
        <v>39449619.330000006</v>
      </c>
      <c r="M23" s="17">
        <f t="shared" ref="M23" si="14">M24+M27+M31+M33</f>
        <v>10000582.75</v>
      </c>
      <c r="N23" s="17">
        <f>N24+N27+N31+N33</f>
        <v>10000582.75</v>
      </c>
      <c r="O23" s="17">
        <f t="shared" ref="O23:Q23" si="15">O24+O27+O31+O33</f>
        <v>42043990</v>
      </c>
      <c r="P23" s="17">
        <f t="shared" si="15"/>
        <v>13498517.91</v>
      </c>
      <c r="Q23" s="17">
        <f t="shared" si="15"/>
        <v>88553.18</v>
      </c>
      <c r="R23" s="17">
        <f t="shared" ref="R23:S23" si="16">R24+R27+R31+R33</f>
        <v>20834.16</v>
      </c>
      <c r="S23" s="17">
        <f t="shared" si="16"/>
        <v>12581215.49</v>
      </c>
      <c r="T23" s="17">
        <f t="shared" si="5"/>
        <v>-67719.01999999999</v>
      </c>
      <c r="U23" s="17">
        <f t="shared" si="6"/>
        <v>-29462774.509999998</v>
      </c>
      <c r="V23" s="17">
        <f t="shared" si="2"/>
        <v>29.923933218517085</v>
      </c>
      <c r="W23" s="17">
        <f t="shared" si="7"/>
        <v>-917302.41999999993</v>
      </c>
      <c r="X23" s="17">
        <f t="shared" si="3"/>
        <v>93.204421210417166</v>
      </c>
      <c r="Y23" s="17">
        <f t="shared" si="8"/>
        <v>2580632.7400000002</v>
      </c>
      <c r="Z23" s="17">
        <f t="shared" si="4"/>
        <v>125.80482362390333</v>
      </c>
      <c r="AA23" s="17">
        <f t="shared" si="10"/>
        <v>25.350264260712191</v>
      </c>
      <c r="AB23" s="30">
        <f>AB24+AB27+AB31+AB33</f>
        <v>38526555.700000003</v>
      </c>
    </row>
    <row r="24" spans="1:29" s="5" customFormat="1" ht="149.25" hidden="1" customHeight="1" x14ac:dyDescent="0.3">
      <c r="A24" s="9"/>
      <c r="B24" s="51"/>
      <c r="C24" s="51"/>
      <c r="D24" s="51"/>
      <c r="E24" s="51"/>
      <c r="F24" s="51"/>
      <c r="G24" s="51"/>
      <c r="H24" s="51"/>
      <c r="I24" s="12" t="s">
        <v>23</v>
      </c>
      <c r="J24" s="18">
        <v>34795734.859999999</v>
      </c>
      <c r="K24" s="18">
        <v>38437093.690000005</v>
      </c>
      <c r="L24" s="18">
        <f>K24</f>
        <v>38437093.690000005</v>
      </c>
      <c r="M24" s="18">
        <v>9634730.2599999998</v>
      </c>
      <c r="N24" s="18">
        <f>M24</f>
        <v>9634730.2599999998</v>
      </c>
      <c r="O24" s="39">
        <v>41197224.380000003</v>
      </c>
      <c r="P24" s="39">
        <v>13055780.59</v>
      </c>
      <c r="Q24" s="18">
        <v>51584.85</v>
      </c>
      <c r="R24" s="18">
        <v>5344.46</v>
      </c>
      <c r="S24" s="18">
        <v>11926492.41</v>
      </c>
      <c r="T24" s="18">
        <f t="shared" si="5"/>
        <v>-46240.39</v>
      </c>
      <c r="U24" s="18">
        <f t="shared" si="6"/>
        <v>-29270731.970000003</v>
      </c>
      <c r="V24" s="17">
        <f t="shared" si="2"/>
        <v>28.94974743927154</v>
      </c>
      <c r="W24" s="18">
        <f t="shared" si="7"/>
        <v>-1129288.1799999997</v>
      </c>
      <c r="X24" s="17">
        <f t="shared" si="3"/>
        <v>91.350282181787193</v>
      </c>
      <c r="Y24" s="18">
        <f t="shared" si="8"/>
        <v>2291762.1500000004</v>
      </c>
      <c r="Z24" s="17">
        <f t="shared" si="4"/>
        <v>123.78646924361327</v>
      </c>
      <c r="AA24" s="18">
        <f t="shared" si="10"/>
        <v>25.066229870825591</v>
      </c>
      <c r="AB24" s="31">
        <v>36935324.18</v>
      </c>
      <c r="AC24" s="5" t="s">
        <v>64</v>
      </c>
    </row>
    <row r="25" spans="1:29" s="5" customFormat="1" ht="53.25" hidden="1" customHeight="1" x14ac:dyDescent="0.3">
      <c r="A25" s="9"/>
      <c r="B25" s="32" t="s">
        <v>8</v>
      </c>
      <c r="C25" s="32" t="s">
        <v>18</v>
      </c>
      <c r="D25" s="32" t="s">
        <v>20</v>
      </c>
      <c r="E25" s="32"/>
      <c r="F25" s="32"/>
      <c r="G25" s="6"/>
      <c r="H25" s="6"/>
      <c r="I25" s="32" t="s">
        <v>23</v>
      </c>
      <c r="J25" s="18">
        <v>31842999.989999998</v>
      </c>
      <c r="K25" s="18"/>
      <c r="L25" s="18">
        <v>31842999.989999998</v>
      </c>
      <c r="M25" s="18"/>
      <c r="N25" s="18">
        <v>31842999.989999998</v>
      </c>
      <c r="O25" s="18"/>
      <c r="P25" s="18"/>
      <c r="Q25" s="18"/>
      <c r="R25" s="18"/>
      <c r="S25" s="18"/>
      <c r="T25" s="17">
        <f t="shared" si="5"/>
        <v>0</v>
      </c>
      <c r="U25" s="17">
        <f t="shared" si="6"/>
        <v>0</v>
      </c>
      <c r="V25" s="17" t="e">
        <f t="shared" si="2"/>
        <v>#DIV/0!</v>
      </c>
      <c r="W25" s="17">
        <f t="shared" si="7"/>
        <v>0</v>
      </c>
      <c r="X25" s="17" t="e">
        <f t="shared" si="3"/>
        <v>#DIV/0!</v>
      </c>
      <c r="Y25" s="17">
        <f t="shared" si="8"/>
        <v>-31842999.989999998</v>
      </c>
      <c r="Z25" s="17">
        <f t="shared" si="4"/>
        <v>0</v>
      </c>
      <c r="AA25" s="17">
        <f t="shared" si="10"/>
        <v>100</v>
      </c>
      <c r="AB25" s="18" t="e">
        <f>L25+(#REF!*L25)/100</f>
        <v>#REF!</v>
      </c>
    </row>
    <row r="26" spans="1:29" s="5" customFormat="1" ht="8.25" hidden="1" customHeight="1" x14ac:dyDescent="0.3">
      <c r="A26" s="9"/>
      <c r="B26" s="32" t="s">
        <v>8</v>
      </c>
      <c r="C26" s="32" t="s">
        <v>18</v>
      </c>
      <c r="D26" s="32" t="s">
        <v>20</v>
      </c>
      <c r="E26" s="32"/>
      <c r="F26" s="32"/>
      <c r="G26" s="6"/>
      <c r="H26" s="6"/>
      <c r="I26" s="32" t="s">
        <v>22</v>
      </c>
      <c r="J26" s="18">
        <v>3583390.66</v>
      </c>
      <c r="K26" s="18"/>
      <c r="L26" s="18">
        <v>3583390.66</v>
      </c>
      <c r="M26" s="18"/>
      <c r="N26" s="18">
        <v>3583390.66</v>
      </c>
      <c r="O26" s="18"/>
      <c r="P26" s="18"/>
      <c r="Q26" s="18"/>
      <c r="R26" s="18"/>
      <c r="S26" s="18"/>
      <c r="T26" s="17">
        <f t="shared" si="5"/>
        <v>0</v>
      </c>
      <c r="U26" s="17">
        <f t="shared" si="6"/>
        <v>0</v>
      </c>
      <c r="V26" s="17" t="e">
        <f t="shared" si="2"/>
        <v>#DIV/0!</v>
      </c>
      <c r="W26" s="17">
        <f t="shared" si="7"/>
        <v>0</v>
      </c>
      <c r="X26" s="17" t="e">
        <f t="shared" si="3"/>
        <v>#DIV/0!</v>
      </c>
      <c r="Y26" s="17">
        <f t="shared" si="8"/>
        <v>-3583390.66</v>
      </c>
      <c r="Z26" s="17">
        <f t="shared" si="4"/>
        <v>0</v>
      </c>
      <c r="AA26" s="17">
        <f t="shared" si="10"/>
        <v>100</v>
      </c>
      <c r="AB26" s="18" t="e">
        <f>L26+(#REF!*L26)/100</f>
        <v>#REF!</v>
      </c>
    </row>
    <row r="27" spans="1:29" s="5" customFormat="1" ht="72.75" hidden="1" customHeight="1" x14ac:dyDescent="0.3">
      <c r="A27" s="9"/>
      <c r="B27" s="51"/>
      <c r="C27" s="51"/>
      <c r="D27" s="51"/>
      <c r="E27" s="51"/>
      <c r="F27" s="51"/>
      <c r="G27" s="6"/>
      <c r="H27" s="6"/>
      <c r="I27" s="12" t="s">
        <v>46</v>
      </c>
      <c r="J27" s="18">
        <v>473054.6</v>
      </c>
      <c r="K27" s="18">
        <v>939401.44</v>
      </c>
      <c r="L27" s="18">
        <f>K27</f>
        <v>939401.44</v>
      </c>
      <c r="M27" s="18">
        <v>332966.17</v>
      </c>
      <c r="N27" s="18">
        <f>M27</f>
        <v>332966.17</v>
      </c>
      <c r="O27" s="18">
        <v>811765.62</v>
      </c>
      <c r="P27" s="18">
        <v>407737.32</v>
      </c>
      <c r="Q27" s="18">
        <v>35980.33</v>
      </c>
      <c r="R27" s="18">
        <v>15171.2</v>
      </c>
      <c r="S27" s="18">
        <v>484680.85</v>
      </c>
      <c r="T27" s="18">
        <f t="shared" si="5"/>
        <v>-20809.13</v>
      </c>
      <c r="U27" s="18">
        <f t="shared" si="6"/>
        <v>-327084.77</v>
      </c>
      <c r="V27" s="17">
        <f t="shared" si="2"/>
        <v>59.706993996616895</v>
      </c>
      <c r="W27" s="18">
        <f t="shared" si="7"/>
        <v>76943.52999999997</v>
      </c>
      <c r="X27" s="17">
        <f t="shared" si="3"/>
        <v>118.8708578356281</v>
      </c>
      <c r="Y27" s="18">
        <f t="shared" si="8"/>
        <v>151714.68</v>
      </c>
      <c r="Z27" s="17">
        <f t="shared" si="4"/>
        <v>145.56459294348133</v>
      </c>
      <c r="AA27" s="18">
        <f t="shared" si="10"/>
        <v>35.444502831505133</v>
      </c>
      <c r="AB27" s="31">
        <v>1509257.07</v>
      </c>
      <c r="AC27" s="5" t="s">
        <v>64</v>
      </c>
    </row>
    <row r="28" spans="1:29" s="5" customFormat="1" ht="36" hidden="1" customHeight="1" x14ac:dyDescent="0.3">
      <c r="A28" s="9"/>
      <c r="B28" s="7" t="s">
        <v>8</v>
      </c>
      <c r="C28" s="7" t="s">
        <v>18</v>
      </c>
      <c r="D28" s="7" t="s">
        <v>20</v>
      </c>
      <c r="E28" s="7"/>
      <c r="F28" s="7"/>
      <c r="G28" s="6"/>
      <c r="H28" s="6"/>
      <c r="I28" s="7" t="s">
        <v>46</v>
      </c>
      <c r="J28" s="18">
        <v>157910</v>
      </c>
      <c r="K28" s="18">
        <v>157910</v>
      </c>
      <c r="L28" s="18">
        <v>157910</v>
      </c>
      <c r="M28" s="18"/>
      <c r="N28" s="18">
        <v>157910</v>
      </c>
      <c r="O28" s="18"/>
      <c r="P28" s="18"/>
      <c r="Q28" s="18"/>
      <c r="R28" s="18"/>
      <c r="S28" s="18"/>
      <c r="T28" s="17">
        <f t="shared" si="5"/>
        <v>0</v>
      </c>
      <c r="U28" s="17">
        <f t="shared" si="6"/>
        <v>0</v>
      </c>
      <c r="V28" s="17" t="e">
        <f t="shared" si="2"/>
        <v>#DIV/0!</v>
      </c>
      <c r="W28" s="17">
        <f t="shared" si="7"/>
        <v>0</v>
      </c>
      <c r="X28" s="17" t="e">
        <f t="shared" si="3"/>
        <v>#DIV/0!</v>
      </c>
      <c r="Y28" s="17">
        <f t="shared" si="8"/>
        <v>-157910</v>
      </c>
      <c r="Z28" s="17">
        <f t="shared" si="4"/>
        <v>0</v>
      </c>
      <c r="AA28" s="17">
        <f t="shared" si="10"/>
        <v>100</v>
      </c>
      <c r="AB28" s="17" t="e">
        <f>L28+(#REF!*L28)/100</f>
        <v>#REF!</v>
      </c>
    </row>
    <row r="29" spans="1:29" s="5" customFormat="1" ht="53.25" hidden="1" customHeight="1" x14ac:dyDescent="0.3">
      <c r="A29" s="9"/>
      <c r="B29" s="7" t="s">
        <v>8</v>
      </c>
      <c r="C29" s="7" t="s">
        <v>18</v>
      </c>
      <c r="D29" s="7" t="s">
        <v>20</v>
      </c>
      <c r="E29" s="7"/>
      <c r="F29" s="7"/>
      <c r="G29" s="6"/>
      <c r="H29" s="6"/>
      <c r="I29" s="7" t="s">
        <v>21</v>
      </c>
      <c r="J29" s="18">
        <v>0</v>
      </c>
      <c r="K29" s="18">
        <v>0</v>
      </c>
      <c r="L29" s="18">
        <v>0</v>
      </c>
      <c r="M29" s="18"/>
      <c r="N29" s="18">
        <v>0</v>
      </c>
      <c r="O29" s="18"/>
      <c r="P29" s="18"/>
      <c r="Q29" s="18"/>
      <c r="R29" s="18"/>
      <c r="S29" s="18"/>
      <c r="T29" s="17">
        <f t="shared" si="5"/>
        <v>0</v>
      </c>
      <c r="U29" s="17">
        <f t="shared" si="6"/>
        <v>0</v>
      </c>
      <c r="V29" s="17" t="e">
        <f t="shared" si="2"/>
        <v>#DIV/0!</v>
      </c>
      <c r="W29" s="17">
        <f t="shared" si="7"/>
        <v>0</v>
      </c>
      <c r="X29" s="17" t="e">
        <f t="shared" si="3"/>
        <v>#DIV/0!</v>
      </c>
      <c r="Y29" s="17">
        <f t="shared" si="8"/>
        <v>0</v>
      </c>
      <c r="Z29" s="17" t="e">
        <f t="shared" si="4"/>
        <v>#DIV/0!</v>
      </c>
      <c r="AA29" s="17" t="e">
        <f t="shared" si="10"/>
        <v>#DIV/0!</v>
      </c>
      <c r="AB29" s="17" t="e">
        <f>L29+(#REF!*L29)/100</f>
        <v>#REF!</v>
      </c>
    </row>
    <row r="30" spans="1:29" s="5" customFormat="1" ht="11.25" hidden="1" customHeight="1" x14ac:dyDescent="0.3">
      <c r="A30" s="9"/>
      <c r="B30" s="7" t="s">
        <v>8</v>
      </c>
      <c r="C30" s="7" t="s">
        <v>18</v>
      </c>
      <c r="D30" s="7" t="s">
        <v>20</v>
      </c>
      <c r="E30" s="7"/>
      <c r="F30" s="7"/>
      <c r="G30" s="6"/>
      <c r="H30" s="6"/>
      <c r="I30" s="7" t="s">
        <v>19</v>
      </c>
      <c r="J30" s="18">
        <v>730549.34</v>
      </c>
      <c r="K30" s="18">
        <v>730549.34</v>
      </c>
      <c r="L30" s="18">
        <v>730549.34</v>
      </c>
      <c r="M30" s="18"/>
      <c r="N30" s="18">
        <v>730549.34</v>
      </c>
      <c r="O30" s="18"/>
      <c r="P30" s="18"/>
      <c r="Q30" s="18"/>
      <c r="R30" s="18"/>
      <c r="S30" s="18"/>
      <c r="T30" s="17">
        <f t="shared" si="5"/>
        <v>0</v>
      </c>
      <c r="U30" s="17">
        <f t="shared" si="6"/>
        <v>0</v>
      </c>
      <c r="V30" s="17" t="e">
        <f t="shared" si="2"/>
        <v>#DIV/0!</v>
      </c>
      <c r="W30" s="17">
        <f t="shared" si="7"/>
        <v>0</v>
      </c>
      <c r="X30" s="17" t="e">
        <f t="shared" si="3"/>
        <v>#DIV/0!</v>
      </c>
      <c r="Y30" s="17">
        <f t="shared" si="8"/>
        <v>-730549.34</v>
      </c>
      <c r="Z30" s="17">
        <f t="shared" si="4"/>
        <v>0</v>
      </c>
      <c r="AA30" s="17">
        <f t="shared" si="10"/>
        <v>100</v>
      </c>
      <c r="AB30" s="17" t="e">
        <f>L30+(#REF!*L30)/100</f>
        <v>#REF!</v>
      </c>
    </row>
    <row r="31" spans="1:29" s="15" customFormat="1" ht="54.75" hidden="1" customHeight="1" x14ac:dyDescent="0.3">
      <c r="A31" s="14"/>
      <c r="B31" s="64" t="s">
        <v>17</v>
      </c>
      <c r="C31" s="64"/>
      <c r="D31" s="64"/>
      <c r="E31" s="64"/>
      <c r="F31" s="64"/>
      <c r="G31" s="64"/>
      <c r="H31" s="64"/>
      <c r="I31" s="64"/>
      <c r="J31" s="17">
        <f>J32</f>
        <v>13500</v>
      </c>
      <c r="K31" s="17">
        <f>K32</f>
        <v>13500</v>
      </c>
      <c r="L31" s="17">
        <f>L32</f>
        <v>13500</v>
      </c>
      <c r="M31" s="17">
        <f t="shared" ref="M31" si="17">M32</f>
        <v>13500</v>
      </c>
      <c r="N31" s="17">
        <f>N32</f>
        <v>13500</v>
      </c>
      <c r="O31" s="17">
        <f t="shared" ref="O31:S31" si="18">O32</f>
        <v>35000</v>
      </c>
      <c r="P31" s="17">
        <f t="shared" si="18"/>
        <v>35000</v>
      </c>
      <c r="Q31" s="17">
        <f t="shared" si="18"/>
        <v>0</v>
      </c>
      <c r="R31" s="17">
        <f t="shared" si="18"/>
        <v>0</v>
      </c>
      <c r="S31" s="17">
        <f t="shared" si="18"/>
        <v>145882.54999999999</v>
      </c>
      <c r="T31" s="17">
        <f t="shared" si="5"/>
        <v>0</v>
      </c>
      <c r="U31" s="17">
        <f t="shared" si="6"/>
        <v>110882.54999999999</v>
      </c>
      <c r="V31" s="17">
        <f t="shared" si="2"/>
        <v>416.80728571428568</v>
      </c>
      <c r="W31" s="17">
        <f t="shared" si="7"/>
        <v>110882.54999999999</v>
      </c>
      <c r="X31" s="17">
        <f t="shared" si="3"/>
        <v>416.80728571428568</v>
      </c>
      <c r="Y31" s="17">
        <f t="shared" si="8"/>
        <v>132382.54999999999</v>
      </c>
      <c r="Z31" s="17">
        <f t="shared" si="4"/>
        <v>1080.6114814814814</v>
      </c>
      <c r="AA31" s="17">
        <f t="shared" si="10"/>
        <v>100</v>
      </c>
      <c r="AB31" s="17">
        <f>AB32</f>
        <v>52500</v>
      </c>
    </row>
    <row r="32" spans="1:29" s="5" customFormat="1" ht="92.25" hidden="1" customHeight="1" x14ac:dyDescent="0.3">
      <c r="A32" s="9"/>
      <c r="B32" s="51" t="s">
        <v>8</v>
      </c>
      <c r="C32" s="51" t="s">
        <v>18</v>
      </c>
      <c r="D32" s="51" t="s">
        <v>17</v>
      </c>
      <c r="E32" s="51"/>
      <c r="F32" s="51"/>
      <c r="G32" s="6"/>
      <c r="H32" s="6"/>
      <c r="I32" s="51" t="s">
        <v>16</v>
      </c>
      <c r="J32" s="18">
        <v>13500</v>
      </c>
      <c r="K32" s="18">
        <v>13500</v>
      </c>
      <c r="L32" s="18">
        <f>K32</f>
        <v>13500</v>
      </c>
      <c r="M32" s="18">
        <v>13500</v>
      </c>
      <c r="N32" s="18">
        <f>M32</f>
        <v>13500</v>
      </c>
      <c r="O32" s="18">
        <v>35000</v>
      </c>
      <c r="P32" s="18">
        <v>35000</v>
      </c>
      <c r="Q32" s="18">
        <v>0</v>
      </c>
      <c r="R32" s="18">
        <v>0</v>
      </c>
      <c r="S32" s="18">
        <v>145882.54999999999</v>
      </c>
      <c r="T32" s="18">
        <f t="shared" si="5"/>
        <v>0</v>
      </c>
      <c r="U32" s="18">
        <f t="shared" si="6"/>
        <v>110882.54999999999</v>
      </c>
      <c r="V32" s="17">
        <f t="shared" si="2"/>
        <v>416.80728571428568</v>
      </c>
      <c r="W32" s="18">
        <f t="shared" si="7"/>
        <v>110882.54999999999</v>
      </c>
      <c r="X32" s="17">
        <f t="shared" si="3"/>
        <v>416.80728571428568</v>
      </c>
      <c r="Y32" s="18">
        <f t="shared" si="8"/>
        <v>132382.54999999999</v>
      </c>
      <c r="Z32" s="17">
        <f t="shared" si="4"/>
        <v>1080.6114814814814</v>
      </c>
      <c r="AA32" s="18">
        <f t="shared" si="10"/>
        <v>100</v>
      </c>
      <c r="AB32" s="31">
        <v>52500</v>
      </c>
      <c r="AC32" s="5" t="s">
        <v>64</v>
      </c>
    </row>
    <row r="33" spans="1:29" s="15" customFormat="1" ht="75" hidden="1" x14ac:dyDescent="0.3">
      <c r="A33" s="14"/>
      <c r="B33" s="28"/>
      <c r="C33" s="28"/>
      <c r="D33" s="28"/>
      <c r="E33" s="28"/>
      <c r="F33" s="28"/>
      <c r="G33" s="16"/>
      <c r="H33" s="16"/>
      <c r="I33" s="28" t="s">
        <v>52</v>
      </c>
      <c r="J33" s="17">
        <f>J34</f>
        <v>32200</v>
      </c>
      <c r="K33" s="17">
        <f>K34</f>
        <v>59624.2</v>
      </c>
      <c r="L33" s="17">
        <f>L34</f>
        <v>59624.2</v>
      </c>
      <c r="M33" s="17">
        <f t="shared" ref="M33" si="19">M34</f>
        <v>19386.32</v>
      </c>
      <c r="N33" s="17">
        <f>N34</f>
        <v>19386.32</v>
      </c>
      <c r="O33" s="17">
        <f t="shared" ref="O33:P33" si="20">O34</f>
        <v>0</v>
      </c>
      <c r="P33" s="17">
        <f t="shared" si="20"/>
        <v>0</v>
      </c>
      <c r="Q33" s="17">
        <f>Q34</f>
        <v>988</v>
      </c>
      <c r="R33" s="17">
        <f>R34</f>
        <v>318.5</v>
      </c>
      <c r="S33" s="17">
        <f t="shared" ref="S33" si="21">S34</f>
        <v>24159.68</v>
      </c>
      <c r="T33" s="17">
        <f t="shared" si="5"/>
        <v>-669.5</v>
      </c>
      <c r="U33" s="17">
        <f t="shared" si="6"/>
        <v>24159.68</v>
      </c>
      <c r="V33" s="17">
        <v>0</v>
      </c>
      <c r="W33" s="17">
        <f t="shared" si="7"/>
        <v>24159.68</v>
      </c>
      <c r="X33" s="17">
        <v>0</v>
      </c>
      <c r="Y33" s="17">
        <f t="shared" si="8"/>
        <v>4773.3600000000006</v>
      </c>
      <c r="Z33" s="17">
        <f t="shared" si="4"/>
        <v>124.62231099043038</v>
      </c>
      <c r="AA33" s="17">
        <f t="shared" si="10"/>
        <v>32.514180483763305</v>
      </c>
      <c r="AB33" s="17">
        <f>AB34</f>
        <v>29474.45</v>
      </c>
    </row>
    <row r="34" spans="1:29" s="5" customFormat="1" ht="56.25" hidden="1" x14ac:dyDescent="0.3">
      <c r="A34" s="9"/>
      <c r="B34" s="51"/>
      <c r="C34" s="51"/>
      <c r="D34" s="51"/>
      <c r="E34" s="51"/>
      <c r="F34" s="51"/>
      <c r="G34" s="6"/>
      <c r="H34" s="6"/>
      <c r="I34" s="20" t="s">
        <v>53</v>
      </c>
      <c r="J34" s="18">
        <v>32200</v>
      </c>
      <c r="K34" s="18">
        <v>59624.2</v>
      </c>
      <c r="L34" s="18">
        <f>K34</f>
        <v>59624.2</v>
      </c>
      <c r="M34" s="18">
        <v>19386.32</v>
      </c>
      <c r="N34" s="18">
        <f>M34</f>
        <v>19386.32</v>
      </c>
      <c r="O34" s="18">
        <v>0</v>
      </c>
      <c r="P34" s="18">
        <v>0</v>
      </c>
      <c r="Q34" s="18">
        <v>988</v>
      </c>
      <c r="R34" s="18">
        <v>318.5</v>
      </c>
      <c r="S34" s="18">
        <v>24159.68</v>
      </c>
      <c r="T34" s="18">
        <f t="shared" si="5"/>
        <v>-669.5</v>
      </c>
      <c r="U34" s="18">
        <f t="shared" si="6"/>
        <v>24159.68</v>
      </c>
      <c r="V34" s="17">
        <v>0</v>
      </c>
      <c r="W34" s="18">
        <f t="shared" si="7"/>
        <v>24159.68</v>
      </c>
      <c r="X34" s="17">
        <v>0</v>
      </c>
      <c r="Y34" s="18">
        <f t="shared" si="8"/>
        <v>4773.3600000000006</v>
      </c>
      <c r="Z34" s="17">
        <f t="shared" si="4"/>
        <v>124.62231099043038</v>
      </c>
      <c r="AA34" s="18">
        <f t="shared" si="10"/>
        <v>32.514180483763305</v>
      </c>
      <c r="AB34" s="31">
        <v>29474.45</v>
      </c>
      <c r="AC34" s="5" t="s">
        <v>64</v>
      </c>
    </row>
    <row r="35" spans="1:29" s="15" customFormat="1" ht="40.5" hidden="1" customHeight="1" x14ac:dyDescent="0.3">
      <c r="A35" s="14"/>
      <c r="B35" s="64" t="s">
        <v>15</v>
      </c>
      <c r="C35" s="64"/>
      <c r="D35" s="64"/>
      <c r="E35" s="64"/>
      <c r="F35" s="64"/>
      <c r="G35" s="64"/>
      <c r="H35" s="64"/>
      <c r="I35" s="64"/>
      <c r="J35" s="17">
        <v>85000</v>
      </c>
      <c r="K35" s="17">
        <v>94365.83</v>
      </c>
      <c r="L35" s="17">
        <f>K35</f>
        <v>94365.83</v>
      </c>
      <c r="M35" s="17">
        <v>-59901.89</v>
      </c>
      <c r="N35" s="17">
        <f>M35</f>
        <v>-59901.89</v>
      </c>
      <c r="O35" s="17">
        <v>1057860</v>
      </c>
      <c r="P35" s="17">
        <v>483400</v>
      </c>
      <c r="Q35" s="17">
        <v>0</v>
      </c>
      <c r="R35" s="17">
        <v>7.95</v>
      </c>
      <c r="S35" s="17">
        <v>424315.42</v>
      </c>
      <c r="T35" s="17">
        <f t="shared" si="5"/>
        <v>7.95</v>
      </c>
      <c r="U35" s="17">
        <f t="shared" si="6"/>
        <v>-633544.58000000007</v>
      </c>
      <c r="V35" s="17">
        <f t="shared" si="2"/>
        <v>40.110734879851776</v>
      </c>
      <c r="W35" s="17">
        <f t="shared" si="7"/>
        <v>-59084.580000000016</v>
      </c>
      <c r="X35" s="17">
        <f t="shared" si="3"/>
        <v>87.777290028961517</v>
      </c>
      <c r="Y35" s="17">
        <f t="shared" si="8"/>
        <v>484217.31</v>
      </c>
      <c r="Z35" s="17">
        <f t="shared" si="4"/>
        <v>-708.35063801826618</v>
      </c>
      <c r="AA35" s="17">
        <f t="shared" si="10"/>
        <v>-63.478369235982981</v>
      </c>
      <c r="AB35" s="30">
        <v>740842.18</v>
      </c>
      <c r="AC35" s="15" t="s">
        <v>64</v>
      </c>
    </row>
    <row r="36" spans="1:29" s="15" customFormat="1" ht="76.5" hidden="1" customHeight="1" x14ac:dyDescent="0.3">
      <c r="A36" s="14"/>
      <c r="B36" s="64" t="s">
        <v>13</v>
      </c>
      <c r="C36" s="64"/>
      <c r="D36" s="64"/>
      <c r="E36" s="64"/>
      <c r="F36" s="64"/>
      <c r="G36" s="64"/>
      <c r="H36" s="64"/>
      <c r="I36" s="64"/>
      <c r="J36" s="17">
        <f>J37+J38</f>
        <v>25054842.59</v>
      </c>
      <c r="K36" s="17">
        <f>K37+K38</f>
        <v>26875602.490000002</v>
      </c>
      <c r="L36" s="17">
        <f>L37+L38</f>
        <v>26875602.490000002</v>
      </c>
      <c r="M36" s="17">
        <f t="shared" ref="M36" si="22">M37+M38</f>
        <v>10360102.770000001</v>
      </c>
      <c r="N36" s="17">
        <f>N37+N38</f>
        <v>10360102.770000001</v>
      </c>
      <c r="O36" s="17">
        <f t="shared" ref="O36:R36" si="23">O37+O38</f>
        <v>30293470</v>
      </c>
      <c r="P36" s="17">
        <f t="shared" ref="P36:Q36" si="24">P37+P38</f>
        <v>12599850</v>
      </c>
      <c r="Q36" s="17">
        <f t="shared" si="24"/>
        <v>297483.20999999996</v>
      </c>
      <c r="R36" s="17">
        <f t="shared" si="23"/>
        <v>518849.52</v>
      </c>
      <c r="S36" s="17">
        <f>S37+S38</f>
        <v>12238506.25</v>
      </c>
      <c r="T36" s="17">
        <f t="shared" si="5"/>
        <v>221366.31000000006</v>
      </c>
      <c r="U36" s="17">
        <f t="shared" si="6"/>
        <v>-18054963.75</v>
      </c>
      <c r="V36" s="17">
        <f t="shared" si="2"/>
        <v>40.399816363064382</v>
      </c>
      <c r="W36" s="17">
        <f t="shared" si="7"/>
        <v>-361343.75</v>
      </c>
      <c r="X36" s="17">
        <f t="shared" si="3"/>
        <v>97.132158319345081</v>
      </c>
      <c r="Y36" s="17">
        <f t="shared" si="8"/>
        <v>1878403.4799999986</v>
      </c>
      <c r="Z36" s="17">
        <f t="shared" si="4"/>
        <v>118.13112786331943</v>
      </c>
      <c r="AA36" s="17">
        <f t="shared" si="10"/>
        <v>38.548355423305715</v>
      </c>
      <c r="AB36" s="17">
        <f>AB37+AB38</f>
        <v>43485252</v>
      </c>
    </row>
    <row r="37" spans="1:29" s="5" customFormat="1" ht="36" hidden="1" customHeight="1" x14ac:dyDescent="0.3">
      <c r="A37" s="9"/>
      <c r="B37" s="69" t="s">
        <v>14</v>
      </c>
      <c r="C37" s="69"/>
      <c r="D37" s="69"/>
      <c r="E37" s="69"/>
      <c r="F37" s="69"/>
      <c r="G37" s="69"/>
      <c r="H37" s="69"/>
      <c r="I37" s="69"/>
      <c r="J37" s="18">
        <v>25011552.5</v>
      </c>
      <c r="K37" s="18">
        <v>25635946.170000002</v>
      </c>
      <c r="L37" s="18">
        <f>K37</f>
        <v>25635946.170000002</v>
      </c>
      <c r="M37" s="18">
        <v>9760089.3800000008</v>
      </c>
      <c r="N37" s="18">
        <f>M37</f>
        <v>9760089.3800000008</v>
      </c>
      <c r="O37" s="18">
        <v>30293470</v>
      </c>
      <c r="P37" s="18">
        <v>12599850</v>
      </c>
      <c r="Q37" s="18">
        <v>296413.28999999998</v>
      </c>
      <c r="R37" s="18">
        <v>475769.52</v>
      </c>
      <c r="S37" s="18">
        <v>12030744.92</v>
      </c>
      <c r="T37" s="18">
        <f t="shared" si="5"/>
        <v>179356.23000000004</v>
      </c>
      <c r="U37" s="18">
        <f t="shared" si="6"/>
        <v>-18262725.079999998</v>
      </c>
      <c r="V37" s="17">
        <f t="shared" si="2"/>
        <v>39.713987601948538</v>
      </c>
      <c r="W37" s="18">
        <f t="shared" si="7"/>
        <v>-569105.08000000007</v>
      </c>
      <c r="X37" s="17">
        <f t="shared" si="3"/>
        <v>95.483239244911644</v>
      </c>
      <c r="Y37" s="18">
        <f t="shared" si="8"/>
        <v>2270655.5399999991</v>
      </c>
      <c r="Z37" s="17">
        <f t="shared" si="4"/>
        <v>123.26470026650513</v>
      </c>
      <c r="AA37" s="18">
        <f t="shared" si="10"/>
        <v>38.071890599542478</v>
      </c>
      <c r="AB37" s="31">
        <v>43485252</v>
      </c>
      <c r="AC37" s="5" t="s">
        <v>64</v>
      </c>
    </row>
    <row r="38" spans="1:29" s="5" customFormat="1" ht="36.75" hidden="1" customHeight="1" x14ac:dyDescent="0.3">
      <c r="A38" s="9"/>
      <c r="B38" s="69" t="s">
        <v>12</v>
      </c>
      <c r="C38" s="69"/>
      <c r="D38" s="69"/>
      <c r="E38" s="69"/>
      <c r="F38" s="69"/>
      <c r="G38" s="69"/>
      <c r="H38" s="69"/>
      <c r="I38" s="69"/>
      <c r="J38" s="18">
        <v>43290.09</v>
      </c>
      <c r="K38" s="18">
        <v>1239656.32</v>
      </c>
      <c r="L38" s="18">
        <f>K38</f>
        <v>1239656.32</v>
      </c>
      <c r="M38" s="18">
        <v>600013.39</v>
      </c>
      <c r="N38" s="18">
        <f>M38</f>
        <v>600013.39</v>
      </c>
      <c r="O38" s="18">
        <v>0</v>
      </c>
      <c r="P38" s="18">
        <v>0</v>
      </c>
      <c r="Q38" s="18">
        <v>1069.92</v>
      </c>
      <c r="R38" s="18">
        <v>43080</v>
      </c>
      <c r="S38" s="18">
        <v>207761.33</v>
      </c>
      <c r="T38" s="18">
        <f t="shared" si="5"/>
        <v>42010.080000000002</v>
      </c>
      <c r="U38" s="18">
        <f t="shared" si="6"/>
        <v>207761.33</v>
      </c>
      <c r="V38" s="17">
        <v>0</v>
      </c>
      <c r="W38" s="18">
        <f t="shared" si="7"/>
        <v>207761.33</v>
      </c>
      <c r="X38" s="17">
        <v>0</v>
      </c>
      <c r="Y38" s="18">
        <f t="shared" si="8"/>
        <v>-392252.06000000006</v>
      </c>
      <c r="Z38" s="17">
        <f t="shared" si="4"/>
        <v>34.626115593853662</v>
      </c>
      <c r="AA38" s="18">
        <f t="shared" si="10"/>
        <v>48.401591660501516</v>
      </c>
      <c r="AB38" s="18">
        <v>0</v>
      </c>
    </row>
    <row r="39" spans="1:29" s="15" customFormat="1" ht="60" hidden="1" customHeight="1" x14ac:dyDescent="0.3">
      <c r="A39" s="14"/>
      <c r="B39" s="64" t="s">
        <v>11</v>
      </c>
      <c r="C39" s="64"/>
      <c r="D39" s="64"/>
      <c r="E39" s="64"/>
      <c r="F39" s="64"/>
      <c r="G39" s="64"/>
      <c r="H39" s="64"/>
      <c r="I39" s="64"/>
      <c r="J39" s="17">
        <f>J40+J41</f>
        <v>4290634.29</v>
      </c>
      <c r="K39" s="17">
        <f>K40+K41</f>
        <v>4290634.29</v>
      </c>
      <c r="L39" s="17">
        <f>L40+L41</f>
        <v>4290634.29</v>
      </c>
      <c r="M39" s="17">
        <f t="shared" ref="M39" si="25">M40+M41</f>
        <v>3198289.13</v>
      </c>
      <c r="N39" s="17">
        <f>N40+N41</f>
        <v>3198289.13</v>
      </c>
      <c r="O39" s="17">
        <f t="shared" ref="O39:S39" si="26">O40+O41</f>
        <v>132000</v>
      </c>
      <c r="P39" s="17">
        <f t="shared" si="26"/>
        <v>132000</v>
      </c>
      <c r="Q39" s="17">
        <f t="shared" ref="Q39:R39" si="27">Q40+Q41</f>
        <v>25427.88</v>
      </c>
      <c r="R39" s="17">
        <f t="shared" si="27"/>
        <v>0</v>
      </c>
      <c r="S39" s="17">
        <f t="shared" si="26"/>
        <v>831797.82</v>
      </c>
      <c r="T39" s="17">
        <f t="shared" si="5"/>
        <v>-25427.88</v>
      </c>
      <c r="U39" s="17">
        <f t="shared" si="6"/>
        <v>699797.82</v>
      </c>
      <c r="V39" s="17">
        <f t="shared" si="2"/>
        <v>630.14986363636365</v>
      </c>
      <c r="W39" s="17">
        <f t="shared" si="7"/>
        <v>699797.82</v>
      </c>
      <c r="X39" s="17">
        <f t="shared" si="3"/>
        <v>630.14986363636365</v>
      </c>
      <c r="Y39" s="17">
        <f t="shared" si="8"/>
        <v>-2366491.31</v>
      </c>
      <c r="Z39" s="17">
        <f t="shared" si="4"/>
        <v>26.00758674998217</v>
      </c>
      <c r="AA39" s="17">
        <f t="shared" si="10"/>
        <v>74.541173025492228</v>
      </c>
      <c r="AB39" s="17">
        <f>AB40+AB41</f>
        <v>1411920.5699999998</v>
      </c>
    </row>
    <row r="40" spans="1:29" s="5" customFormat="1" ht="75" hidden="1" customHeight="1" x14ac:dyDescent="0.3">
      <c r="A40" s="9"/>
      <c r="B40" s="69" t="s">
        <v>47</v>
      </c>
      <c r="C40" s="69"/>
      <c r="D40" s="69"/>
      <c r="E40" s="69"/>
      <c r="F40" s="69"/>
      <c r="G40" s="69"/>
      <c r="H40" s="69"/>
      <c r="I40" s="69"/>
      <c r="J40" s="18">
        <v>163530</v>
      </c>
      <c r="K40" s="18">
        <v>163530</v>
      </c>
      <c r="L40" s="18">
        <f t="shared" ref="L40:L52" si="28">K40</f>
        <v>163530</v>
      </c>
      <c r="M40" s="18">
        <v>0</v>
      </c>
      <c r="N40" s="18">
        <f>M40</f>
        <v>0</v>
      </c>
      <c r="O40" s="18">
        <v>0</v>
      </c>
      <c r="P40" s="18">
        <v>0</v>
      </c>
      <c r="Q40" s="18">
        <v>0</v>
      </c>
      <c r="R40" s="18">
        <v>0</v>
      </c>
      <c r="S40" s="18">
        <v>78000</v>
      </c>
      <c r="T40" s="18">
        <f t="shared" si="5"/>
        <v>0</v>
      </c>
      <c r="U40" s="18">
        <f t="shared" si="6"/>
        <v>78000</v>
      </c>
      <c r="V40" s="17">
        <v>0</v>
      </c>
      <c r="W40" s="18">
        <f t="shared" si="7"/>
        <v>78000</v>
      </c>
      <c r="X40" s="17">
        <v>0</v>
      </c>
      <c r="Y40" s="18">
        <f t="shared" si="8"/>
        <v>78000</v>
      </c>
      <c r="Z40" s="17">
        <v>0</v>
      </c>
      <c r="AA40" s="18">
        <f t="shared" si="10"/>
        <v>0</v>
      </c>
      <c r="AB40" s="31">
        <v>430132</v>
      </c>
      <c r="AC40" s="5" t="s">
        <v>65</v>
      </c>
    </row>
    <row r="41" spans="1:29" s="5" customFormat="1" ht="66.75" hidden="1" customHeight="1" x14ac:dyDescent="0.3">
      <c r="A41" s="9"/>
      <c r="B41" s="69" t="s">
        <v>10</v>
      </c>
      <c r="C41" s="69"/>
      <c r="D41" s="69"/>
      <c r="E41" s="69"/>
      <c r="F41" s="69"/>
      <c r="G41" s="69"/>
      <c r="H41" s="69"/>
      <c r="I41" s="69"/>
      <c r="J41" s="18">
        <v>4127104.29</v>
      </c>
      <c r="K41" s="18">
        <v>4127104.29</v>
      </c>
      <c r="L41" s="18">
        <f t="shared" si="28"/>
        <v>4127104.29</v>
      </c>
      <c r="M41" s="18">
        <v>3198289.13</v>
      </c>
      <c r="N41" s="18">
        <f>M41</f>
        <v>3198289.13</v>
      </c>
      <c r="O41" s="18">
        <v>132000</v>
      </c>
      <c r="P41" s="18">
        <v>132000</v>
      </c>
      <c r="Q41" s="18">
        <v>25427.88</v>
      </c>
      <c r="R41" s="18">
        <v>0</v>
      </c>
      <c r="S41" s="18">
        <v>753797.82</v>
      </c>
      <c r="T41" s="18">
        <f t="shared" si="5"/>
        <v>-25427.88</v>
      </c>
      <c r="U41" s="18">
        <f t="shared" si="6"/>
        <v>621797.81999999995</v>
      </c>
      <c r="V41" s="17">
        <f t="shared" si="2"/>
        <v>571.05895454545453</v>
      </c>
      <c r="W41" s="18">
        <f t="shared" si="7"/>
        <v>621797.81999999995</v>
      </c>
      <c r="X41" s="17">
        <f t="shared" si="3"/>
        <v>571.05895454545453</v>
      </c>
      <c r="Y41" s="18">
        <f t="shared" si="8"/>
        <v>-2444491.31</v>
      </c>
      <c r="Z41" s="17">
        <f t="shared" si="4"/>
        <v>23.568782851098895</v>
      </c>
      <c r="AA41" s="18">
        <f t="shared" si="10"/>
        <v>77.49474947239581</v>
      </c>
      <c r="AB41" s="31">
        <v>981788.57</v>
      </c>
      <c r="AC41" s="5" t="s">
        <v>64</v>
      </c>
    </row>
    <row r="42" spans="1:29" s="15" customFormat="1" ht="34.5" hidden="1" customHeight="1" x14ac:dyDescent="0.3">
      <c r="A42" s="14"/>
      <c r="B42" s="64" t="s">
        <v>9</v>
      </c>
      <c r="C42" s="64"/>
      <c r="D42" s="64"/>
      <c r="E42" s="64"/>
      <c r="F42" s="64"/>
      <c r="G42" s="64"/>
      <c r="H42" s="64"/>
      <c r="I42" s="64"/>
      <c r="J42" s="17">
        <v>2200000</v>
      </c>
      <c r="K42" s="17">
        <v>2338187.02</v>
      </c>
      <c r="L42" s="17">
        <f t="shared" si="28"/>
        <v>2338187.02</v>
      </c>
      <c r="M42" s="17">
        <v>909781.73</v>
      </c>
      <c r="N42" s="17">
        <f>M42</f>
        <v>909781.73</v>
      </c>
      <c r="O42" s="17">
        <v>770140</v>
      </c>
      <c r="P42" s="17">
        <v>598430</v>
      </c>
      <c r="Q42" s="17">
        <v>56296.67</v>
      </c>
      <c r="R42" s="17">
        <v>211538.32</v>
      </c>
      <c r="S42" s="17">
        <v>889667.8</v>
      </c>
      <c r="T42" s="17">
        <f t="shared" si="5"/>
        <v>155241.65000000002</v>
      </c>
      <c r="U42" s="17">
        <f t="shared" si="6"/>
        <v>119527.80000000005</v>
      </c>
      <c r="V42" s="17">
        <f t="shared" si="2"/>
        <v>115.52026904199238</v>
      </c>
      <c r="W42" s="17">
        <f t="shared" si="7"/>
        <v>291237.80000000005</v>
      </c>
      <c r="X42" s="17">
        <f t="shared" si="3"/>
        <v>148.66697859398761</v>
      </c>
      <c r="Y42" s="17">
        <f t="shared" si="8"/>
        <v>-20113.929999999935</v>
      </c>
      <c r="Z42" s="17">
        <f t="shared" si="4"/>
        <v>97.789147733270056</v>
      </c>
      <c r="AA42" s="17">
        <f t="shared" si="10"/>
        <v>38.909707487812497</v>
      </c>
      <c r="AB42" s="30">
        <v>6143471.29</v>
      </c>
      <c r="AC42" s="15" t="s">
        <v>64</v>
      </c>
    </row>
    <row r="43" spans="1:29" s="5" customFormat="1" ht="55.5" hidden="1" customHeight="1" x14ac:dyDescent="0.3">
      <c r="A43" s="9"/>
      <c r="B43" s="32"/>
      <c r="C43" s="32"/>
      <c r="D43" s="32"/>
      <c r="E43" s="32"/>
      <c r="F43" s="32"/>
      <c r="G43" s="32"/>
      <c r="H43" s="32"/>
      <c r="I43" s="22" t="s">
        <v>54</v>
      </c>
      <c r="J43" s="18">
        <v>103000</v>
      </c>
      <c r="K43" s="18">
        <v>124779.15</v>
      </c>
      <c r="L43" s="17">
        <f t="shared" si="28"/>
        <v>124779.15</v>
      </c>
      <c r="M43" s="18">
        <v>88013.92</v>
      </c>
      <c r="N43" s="17">
        <v>92637.69</v>
      </c>
      <c r="O43" s="18">
        <v>65400</v>
      </c>
      <c r="P43" s="18"/>
      <c r="Q43" s="18"/>
      <c r="R43" s="18"/>
      <c r="S43" s="18">
        <v>124779.15</v>
      </c>
      <c r="T43" s="17">
        <f t="shared" si="5"/>
        <v>0</v>
      </c>
      <c r="U43" s="17">
        <f t="shared" si="6"/>
        <v>59379.149999999994</v>
      </c>
      <c r="V43" s="17">
        <f t="shared" si="2"/>
        <v>190.79380733944953</v>
      </c>
      <c r="W43" s="17">
        <f t="shared" si="7"/>
        <v>124779.15</v>
      </c>
      <c r="X43" s="17" t="e">
        <f t="shared" si="3"/>
        <v>#DIV/0!</v>
      </c>
      <c r="Y43" s="17">
        <f t="shared" si="8"/>
        <v>32141.459999999992</v>
      </c>
      <c r="Z43" s="17">
        <f t="shared" si="4"/>
        <v>134.6958781031781</v>
      </c>
      <c r="AA43" s="17">
        <f t="shared" si="10"/>
        <v>74.241321566944478</v>
      </c>
      <c r="AB43" s="18"/>
    </row>
    <row r="44" spans="1:29" s="5" customFormat="1" ht="110.25" hidden="1" customHeight="1" x14ac:dyDescent="0.3">
      <c r="A44" s="9"/>
      <c r="B44" s="32"/>
      <c r="C44" s="32"/>
      <c r="D44" s="32"/>
      <c r="E44" s="32"/>
      <c r="F44" s="32"/>
      <c r="G44" s="32"/>
      <c r="H44" s="32"/>
      <c r="I44" s="22" t="s">
        <v>55</v>
      </c>
      <c r="J44" s="18">
        <v>130000</v>
      </c>
      <c r="K44" s="18">
        <v>80000</v>
      </c>
      <c r="L44" s="17">
        <f t="shared" si="28"/>
        <v>80000</v>
      </c>
      <c r="M44" s="18">
        <v>60000</v>
      </c>
      <c r="N44" s="17">
        <v>60000</v>
      </c>
      <c r="O44" s="18">
        <v>79400</v>
      </c>
      <c r="P44" s="18"/>
      <c r="Q44" s="18"/>
      <c r="R44" s="18"/>
      <c r="S44" s="18">
        <v>80000</v>
      </c>
      <c r="T44" s="17">
        <f t="shared" si="5"/>
        <v>0</v>
      </c>
      <c r="U44" s="17">
        <f t="shared" si="6"/>
        <v>600</v>
      </c>
      <c r="V44" s="17">
        <f t="shared" si="2"/>
        <v>100.75566750629723</v>
      </c>
      <c r="W44" s="17">
        <f t="shared" si="7"/>
        <v>80000</v>
      </c>
      <c r="X44" s="17" t="e">
        <f t="shared" si="3"/>
        <v>#DIV/0!</v>
      </c>
      <c r="Y44" s="17">
        <f t="shared" si="8"/>
        <v>20000</v>
      </c>
      <c r="Z44" s="17">
        <f t="shared" si="4"/>
        <v>133.33333333333331</v>
      </c>
      <c r="AA44" s="17">
        <f t="shared" si="10"/>
        <v>75</v>
      </c>
      <c r="AB44" s="18"/>
    </row>
    <row r="45" spans="1:29" s="5" customFormat="1" ht="110.25" hidden="1" customHeight="1" x14ac:dyDescent="0.3">
      <c r="A45" s="9"/>
      <c r="B45" s="32"/>
      <c r="C45" s="32"/>
      <c r="D45" s="32"/>
      <c r="E45" s="32"/>
      <c r="F45" s="32"/>
      <c r="G45" s="32"/>
      <c r="H45" s="32"/>
      <c r="I45" s="22" t="s">
        <v>56</v>
      </c>
      <c r="J45" s="18">
        <v>100000</v>
      </c>
      <c r="K45" s="18">
        <v>359450.33</v>
      </c>
      <c r="L45" s="17">
        <f t="shared" si="28"/>
        <v>359450.33</v>
      </c>
      <c r="M45" s="18">
        <v>213000</v>
      </c>
      <c r="N45" s="17">
        <v>213500</v>
      </c>
      <c r="O45" s="18">
        <v>232290.89</v>
      </c>
      <c r="P45" s="18"/>
      <c r="Q45" s="18"/>
      <c r="R45" s="18"/>
      <c r="S45" s="18">
        <v>359450.33</v>
      </c>
      <c r="T45" s="17">
        <f t="shared" si="5"/>
        <v>0</v>
      </c>
      <c r="U45" s="17">
        <f t="shared" si="6"/>
        <v>127159.44</v>
      </c>
      <c r="V45" s="17">
        <f t="shared" si="2"/>
        <v>154.74146661541482</v>
      </c>
      <c r="W45" s="17">
        <f t="shared" si="7"/>
        <v>359450.33</v>
      </c>
      <c r="X45" s="17" t="e">
        <f t="shared" si="3"/>
        <v>#DIV/0!</v>
      </c>
      <c r="Y45" s="17">
        <f t="shared" si="8"/>
        <v>145950.33000000002</v>
      </c>
      <c r="Z45" s="17">
        <f t="shared" si="4"/>
        <v>168.36081030444964</v>
      </c>
      <c r="AA45" s="17">
        <f t="shared" si="10"/>
        <v>59.396245372761236</v>
      </c>
      <c r="AB45" s="18"/>
    </row>
    <row r="46" spans="1:29" s="5" customFormat="1" ht="129" hidden="1" customHeight="1" x14ac:dyDescent="0.3">
      <c r="A46" s="9"/>
      <c r="B46" s="32"/>
      <c r="C46" s="32"/>
      <c r="D46" s="32"/>
      <c r="E46" s="32"/>
      <c r="F46" s="32"/>
      <c r="G46" s="32"/>
      <c r="H46" s="32"/>
      <c r="I46" s="22" t="s">
        <v>57</v>
      </c>
      <c r="J46" s="18">
        <v>2300000</v>
      </c>
      <c r="K46" s="18">
        <v>244070</v>
      </c>
      <c r="L46" s="17">
        <f t="shared" si="28"/>
        <v>244070</v>
      </c>
      <c r="M46" s="18">
        <v>223236.18</v>
      </c>
      <c r="N46" s="17">
        <v>223236.18</v>
      </c>
      <c r="O46" s="18">
        <v>243484.57</v>
      </c>
      <c r="P46" s="18"/>
      <c r="Q46" s="18"/>
      <c r="R46" s="18"/>
      <c r="S46" s="18">
        <v>244070</v>
      </c>
      <c r="T46" s="17">
        <f t="shared" si="5"/>
        <v>0</v>
      </c>
      <c r="U46" s="17">
        <f t="shared" si="6"/>
        <v>585.42999999999302</v>
      </c>
      <c r="V46" s="17">
        <f t="shared" si="2"/>
        <v>100.24043823392998</v>
      </c>
      <c r="W46" s="17">
        <f t="shared" si="7"/>
        <v>244070</v>
      </c>
      <c r="X46" s="17" t="e">
        <f t="shared" si="3"/>
        <v>#DIV/0!</v>
      </c>
      <c r="Y46" s="17">
        <f t="shared" si="8"/>
        <v>20833.820000000007</v>
      </c>
      <c r="Z46" s="17">
        <f t="shared" si="4"/>
        <v>109.33263595533664</v>
      </c>
      <c r="AA46" s="17">
        <f t="shared" si="10"/>
        <v>91.463998033351089</v>
      </c>
      <c r="AB46" s="18"/>
    </row>
    <row r="47" spans="1:29" s="5" customFormat="1" ht="111" hidden="1" customHeight="1" x14ac:dyDescent="0.3">
      <c r="A47" s="9"/>
      <c r="B47" s="32"/>
      <c r="C47" s="32"/>
      <c r="D47" s="32"/>
      <c r="E47" s="32"/>
      <c r="F47" s="32"/>
      <c r="G47" s="32"/>
      <c r="H47" s="32"/>
      <c r="I47" s="22" t="s">
        <v>58</v>
      </c>
      <c r="J47" s="18">
        <v>900000</v>
      </c>
      <c r="K47" s="18">
        <v>1159100</v>
      </c>
      <c r="L47" s="17">
        <f t="shared" si="28"/>
        <v>1159100</v>
      </c>
      <c r="M47" s="18">
        <v>979495.55</v>
      </c>
      <c r="N47" s="17">
        <v>1015295.55</v>
      </c>
      <c r="O47" s="18">
        <v>965090.33</v>
      </c>
      <c r="P47" s="18"/>
      <c r="Q47" s="18"/>
      <c r="R47" s="18"/>
      <c r="S47" s="18">
        <v>1159100</v>
      </c>
      <c r="T47" s="17">
        <f t="shared" si="5"/>
        <v>0</v>
      </c>
      <c r="U47" s="17">
        <f t="shared" si="6"/>
        <v>194009.67000000004</v>
      </c>
      <c r="V47" s="17">
        <f t="shared" si="2"/>
        <v>120.10274727340808</v>
      </c>
      <c r="W47" s="17">
        <f t="shared" si="7"/>
        <v>1159100</v>
      </c>
      <c r="X47" s="17" t="e">
        <f t="shared" si="3"/>
        <v>#DIV/0!</v>
      </c>
      <c r="Y47" s="17">
        <f t="shared" si="8"/>
        <v>143804.44999999995</v>
      </c>
      <c r="Z47" s="17">
        <f t="shared" si="4"/>
        <v>114.16380186045333</v>
      </c>
      <c r="AA47" s="17">
        <f t="shared" si="10"/>
        <v>87.593438874989218</v>
      </c>
      <c r="AB47" s="18"/>
    </row>
    <row r="48" spans="1:29" s="5" customFormat="1" ht="61.5" hidden="1" customHeight="1" x14ac:dyDescent="0.3">
      <c r="A48" s="9"/>
      <c r="B48" s="32"/>
      <c r="C48" s="32"/>
      <c r="D48" s="32"/>
      <c r="E48" s="32"/>
      <c r="F48" s="32"/>
      <c r="G48" s="32"/>
      <c r="H48" s="32"/>
      <c r="I48" s="22" t="s">
        <v>59</v>
      </c>
      <c r="J48" s="18">
        <v>0</v>
      </c>
      <c r="K48" s="18">
        <v>435000</v>
      </c>
      <c r="L48" s="17">
        <f t="shared" si="28"/>
        <v>435000</v>
      </c>
      <c r="M48" s="18">
        <v>272000</v>
      </c>
      <c r="N48" s="17">
        <v>272000</v>
      </c>
      <c r="O48" s="18">
        <v>420000</v>
      </c>
      <c r="P48" s="18"/>
      <c r="Q48" s="18"/>
      <c r="R48" s="18"/>
      <c r="S48" s="18">
        <v>435000</v>
      </c>
      <c r="T48" s="17">
        <f t="shared" si="5"/>
        <v>0</v>
      </c>
      <c r="U48" s="17">
        <f t="shared" si="6"/>
        <v>15000</v>
      </c>
      <c r="V48" s="17">
        <f t="shared" si="2"/>
        <v>103.57142857142858</v>
      </c>
      <c r="W48" s="17">
        <f t="shared" si="7"/>
        <v>435000</v>
      </c>
      <c r="X48" s="17" t="e">
        <f t="shared" si="3"/>
        <v>#DIV/0!</v>
      </c>
      <c r="Y48" s="17">
        <f t="shared" si="8"/>
        <v>163000</v>
      </c>
      <c r="Z48" s="17">
        <f t="shared" si="4"/>
        <v>159.9264705882353</v>
      </c>
      <c r="AA48" s="17">
        <f t="shared" si="10"/>
        <v>62.52873563218391</v>
      </c>
      <c r="AB48" s="18"/>
    </row>
    <row r="49" spans="1:28" s="5" customFormat="1" ht="112.5" hidden="1" customHeight="1" x14ac:dyDescent="0.3">
      <c r="A49" s="9"/>
      <c r="B49" s="32"/>
      <c r="C49" s="32"/>
      <c r="D49" s="32"/>
      <c r="E49" s="32"/>
      <c r="F49" s="32"/>
      <c r="G49" s="32"/>
      <c r="H49" s="32"/>
      <c r="I49" s="22" t="s">
        <v>60</v>
      </c>
      <c r="J49" s="18">
        <v>0</v>
      </c>
      <c r="K49" s="18">
        <v>976062.57</v>
      </c>
      <c r="L49" s="17">
        <f t="shared" si="28"/>
        <v>976062.57</v>
      </c>
      <c r="M49" s="18">
        <v>116738</v>
      </c>
      <c r="N49" s="17">
        <v>116738</v>
      </c>
      <c r="O49" s="18">
        <v>650000</v>
      </c>
      <c r="P49" s="18"/>
      <c r="Q49" s="18"/>
      <c r="R49" s="18"/>
      <c r="S49" s="18">
        <v>976062.57</v>
      </c>
      <c r="T49" s="17">
        <f t="shared" si="5"/>
        <v>0</v>
      </c>
      <c r="U49" s="17">
        <f t="shared" si="6"/>
        <v>326062.56999999995</v>
      </c>
      <c r="V49" s="17">
        <f t="shared" si="2"/>
        <v>150.1634723076923</v>
      </c>
      <c r="W49" s="17">
        <f t="shared" si="7"/>
        <v>976062.57</v>
      </c>
      <c r="X49" s="17" t="e">
        <f t="shared" si="3"/>
        <v>#DIV/0!</v>
      </c>
      <c r="Y49" s="17">
        <f t="shared" si="8"/>
        <v>859324.57</v>
      </c>
      <c r="Z49" s="17">
        <f t="shared" si="4"/>
        <v>836.11383611163455</v>
      </c>
      <c r="AA49" s="17">
        <f t="shared" si="10"/>
        <v>11.96009391078279</v>
      </c>
      <c r="AB49" s="18"/>
    </row>
    <row r="50" spans="1:28" s="5" customFormat="1" ht="133.5" hidden="1" customHeight="1" x14ac:dyDescent="0.3">
      <c r="A50" s="9"/>
      <c r="B50" s="32"/>
      <c r="C50" s="32"/>
      <c r="D50" s="32"/>
      <c r="E50" s="32"/>
      <c r="F50" s="32"/>
      <c r="G50" s="32"/>
      <c r="H50" s="32"/>
      <c r="I50" s="22" t="s">
        <v>61</v>
      </c>
      <c r="J50" s="18">
        <v>300000</v>
      </c>
      <c r="K50" s="18">
        <v>314616.99</v>
      </c>
      <c r="L50" s="17">
        <f t="shared" si="28"/>
        <v>314616.99</v>
      </c>
      <c r="M50" s="18">
        <v>409900.83</v>
      </c>
      <c r="N50" s="17">
        <v>422549.02</v>
      </c>
      <c r="O50" s="18">
        <v>280874.18</v>
      </c>
      <c r="P50" s="18"/>
      <c r="Q50" s="18"/>
      <c r="R50" s="18"/>
      <c r="S50" s="18">
        <v>314616.99</v>
      </c>
      <c r="T50" s="17">
        <f t="shared" si="5"/>
        <v>0</v>
      </c>
      <c r="U50" s="17">
        <f t="shared" si="6"/>
        <v>33742.81</v>
      </c>
      <c r="V50" s="17">
        <f t="shared" si="2"/>
        <v>112.01349657700825</v>
      </c>
      <c r="W50" s="17">
        <f t="shared" si="7"/>
        <v>314616.99</v>
      </c>
      <c r="X50" s="17" t="e">
        <f t="shared" si="3"/>
        <v>#DIV/0!</v>
      </c>
      <c r="Y50" s="17">
        <f t="shared" si="8"/>
        <v>-107932.03000000003</v>
      </c>
      <c r="Z50" s="17">
        <f t="shared" si="4"/>
        <v>74.456920998183833</v>
      </c>
      <c r="AA50" s="17">
        <f t="shared" si="10"/>
        <v>134.30584915328319</v>
      </c>
      <c r="AB50" s="18"/>
    </row>
    <row r="51" spans="1:28" s="5" customFormat="1" ht="55.5" hidden="1" customHeight="1" x14ac:dyDescent="0.3">
      <c r="A51" s="9"/>
      <c r="B51" s="32"/>
      <c r="C51" s="32"/>
      <c r="D51" s="32"/>
      <c r="E51" s="32"/>
      <c r="F51" s="32"/>
      <c r="G51" s="32"/>
      <c r="H51" s="32"/>
      <c r="I51" s="22" t="s">
        <v>62</v>
      </c>
      <c r="J51" s="18">
        <v>2099620</v>
      </c>
      <c r="K51" s="18">
        <v>2450392.25</v>
      </c>
      <c r="L51" s="17">
        <f t="shared" si="28"/>
        <v>2450392.25</v>
      </c>
      <c r="M51" s="18">
        <v>2961477.82</v>
      </c>
      <c r="N51" s="17">
        <v>3141481.22</v>
      </c>
      <c r="O51" s="18">
        <v>2236480.0299999998</v>
      </c>
      <c r="P51" s="18"/>
      <c r="Q51" s="18"/>
      <c r="R51" s="18"/>
      <c r="S51" s="18">
        <v>2450392.25</v>
      </c>
      <c r="T51" s="17">
        <f t="shared" si="5"/>
        <v>0</v>
      </c>
      <c r="U51" s="17">
        <f t="shared" si="6"/>
        <v>213912.2200000002</v>
      </c>
      <c r="V51" s="17">
        <f t="shared" si="2"/>
        <v>109.56468276624854</v>
      </c>
      <c r="W51" s="17">
        <f t="shared" si="7"/>
        <v>2450392.25</v>
      </c>
      <c r="X51" s="17" t="e">
        <f t="shared" si="3"/>
        <v>#DIV/0!</v>
      </c>
      <c r="Y51" s="17">
        <f t="shared" si="8"/>
        <v>-691088.9700000002</v>
      </c>
      <c r="Z51" s="17">
        <f t="shared" si="4"/>
        <v>78.001174554212355</v>
      </c>
      <c r="AA51" s="17">
        <f t="shared" si="10"/>
        <v>128.20319767171969</v>
      </c>
      <c r="AB51" s="18"/>
    </row>
    <row r="52" spans="1:28" s="43" customFormat="1" ht="42.75" hidden="1" customHeight="1" x14ac:dyDescent="0.3">
      <c r="A52" s="40"/>
      <c r="B52" s="41"/>
      <c r="C52" s="41"/>
      <c r="D52" s="41"/>
      <c r="E52" s="41"/>
      <c r="F52" s="41"/>
      <c r="G52" s="41"/>
      <c r="H52" s="41"/>
      <c r="I52" s="42" t="s">
        <v>69</v>
      </c>
      <c r="J52" s="35">
        <v>253454.47</v>
      </c>
      <c r="K52" s="35">
        <v>256536.06</v>
      </c>
      <c r="L52" s="35">
        <f t="shared" si="28"/>
        <v>256536.06</v>
      </c>
      <c r="M52" s="31">
        <v>149866.6</v>
      </c>
      <c r="N52" s="18">
        <f>M52</f>
        <v>149866.6</v>
      </c>
      <c r="O52" s="35">
        <v>227910</v>
      </c>
      <c r="P52" s="53">
        <v>46200</v>
      </c>
      <c r="Q52" s="53">
        <v>3056.4</v>
      </c>
      <c r="R52" s="53">
        <v>9472.0300000000007</v>
      </c>
      <c r="S52" s="53">
        <v>76185.759999999995</v>
      </c>
      <c r="T52" s="35">
        <f t="shared" si="5"/>
        <v>6415.630000000001</v>
      </c>
      <c r="U52" s="18">
        <f t="shared" si="6"/>
        <v>-151724.24</v>
      </c>
      <c r="V52" s="17">
        <f t="shared" si="2"/>
        <v>33.428002281602389</v>
      </c>
      <c r="W52" s="18">
        <f t="shared" si="7"/>
        <v>29985.759999999995</v>
      </c>
      <c r="X52" s="17">
        <f t="shared" si="3"/>
        <v>164.90424242424243</v>
      </c>
      <c r="Y52" s="18">
        <f t="shared" si="8"/>
        <v>-73680.840000000011</v>
      </c>
      <c r="Z52" s="17">
        <f t="shared" si="4"/>
        <v>50.835716563930852</v>
      </c>
      <c r="AA52" s="18">
        <f t="shared" si="10"/>
        <v>58.41931149952174</v>
      </c>
      <c r="AB52" s="35"/>
    </row>
    <row r="53" spans="1:28" s="15" customFormat="1" ht="36.75" hidden="1" customHeight="1" x14ac:dyDescent="0.3">
      <c r="A53" s="14"/>
      <c r="B53" s="64" t="s">
        <v>7</v>
      </c>
      <c r="C53" s="64"/>
      <c r="D53" s="64"/>
      <c r="E53" s="64"/>
      <c r="F53" s="64"/>
      <c r="G53" s="64"/>
      <c r="H53" s="64"/>
      <c r="I53" s="64"/>
      <c r="J53" s="17">
        <f t="shared" ref="J53:Q53" si="29">J54+J55</f>
        <v>0</v>
      </c>
      <c r="K53" s="17">
        <f t="shared" si="29"/>
        <v>1294662.3799999999</v>
      </c>
      <c r="L53" s="17">
        <f t="shared" si="29"/>
        <v>5650214.3799999999</v>
      </c>
      <c r="M53" s="17">
        <f t="shared" si="29"/>
        <v>400690.57</v>
      </c>
      <c r="N53" s="17">
        <f t="shared" si="29"/>
        <v>2224638.5699999998</v>
      </c>
      <c r="O53" s="17">
        <f t="shared" si="29"/>
        <v>4355552</v>
      </c>
      <c r="P53" s="17">
        <f t="shared" si="29"/>
        <v>4355552</v>
      </c>
      <c r="Q53" s="17">
        <f t="shared" si="29"/>
        <v>15647.28</v>
      </c>
      <c r="R53" s="17">
        <f t="shared" ref="R53:S53" si="30">R54+R55</f>
        <v>6731.79</v>
      </c>
      <c r="S53" s="17">
        <f t="shared" si="30"/>
        <v>2237504.79</v>
      </c>
      <c r="T53" s="17">
        <f t="shared" si="5"/>
        <v>-8915.4900000000016</v>
      </c>
      <c r="U53" s="17">
        <f t="shared" si="6"/>
        <v>-2118047.21</v>
      </c>
      <c r="V53" s="17">
        <f t="shared" si="2"/>
        <v>51.371325379653378</v>
      </c>
      <c r="W53" s="17">
        <f t="shared" si="7"/>
        <v>-2118047.21</v>
      </c>
      <c r="X53" s="17">
        <f t="shared" si="3"/>
        <v>51.371325379653378</v>
      </c>
      <c r="Y53" s="17">
        <f t="shared" si="8"/>
        <v>12866.220000000205</v>
      </c>
      <c r="Z53" s="17">
        <f t="shared" si="4"/>
        <v>100.57835102625232</v>
      </c>
      <c r="AA53" s="17">
        <f t="shared" si="10"/>
        <v>39.372640051933743</v>
      </c>
      <c r="AB53" s="17"/>
    </row>
    <row r="54" spans="1:28" s="5" customFormat="1" ht="28.5" hidden="1" customHeight="1" x14ac:dyDescent="0.3">
      <c r="A54" s="9"/>
      <c r="B54" s="51"/>
      <c r="C54" s="51"/>
      <c r="D54" s="51"/>
      <c r="E54" s="51"/>
      <c r="F54" s="51"/>
      <c r="G54" s="51"/>
      <c r="H54" s="51"/>
      <c r="I54" s="51" t="s">
        <v>80</v>
      </c>
      <c r="J54" s="18">
        <v>0</v>
      </c>
      <c r="K54" s="18">
        <v>1294662.3799999999</v>
      </c>
      <c r="L54" s="18">
        <f>K54</f>
        <v>1294662.3799999999</v>
      </c>
      <c r="M54" s="18">
        <v>400690.57</v>
      </c>
      <c r="N54" s="18">
        <f>M54</f>
        <v>400690.57</v>
      </c>
      <c r="O54" s="18">
        <v>0</v>
      </c>
      <c r="P54" s="18">
        <v>0</v>
      </c>
      <c r="Q54" s="18">
        <v>15647.28</v>
      </c>
      <c r="R54" s="18">
        <v>6731.79</v>
      </c>
      <c r="S54" s="18">
        <v>413556.79000000004</v>
      </c>
      <c r="T54" s="35">
        <f t="shared" si="5"/>
        <v>-8915.4900000000016</v>
      </c>
      <c r="U54" s="18">
        <f t="shared" si="6"/>
        <v>413556.79000000004</v>
      </c>
      <c r="V54" s="17">
        <v>0</v>
      </c>
      <c r="W54" s="17">
        <f t="shared" si="7"/>
        <v>413556.79000000004</v>
      </c>
      <c r="X54" s="17">
        <v>0</v>
      </c>
      <c r="Y54" s="18">
        <f t="shared" si="8"/>
        <v>12866.22000000003</v>
      </c>
      <c r="Z54" s="17">
        <f t="shared" si="4"/>
        <v>103.21101142959267</v>
      </c>
      <c r="AA54" s="18">
        <f t="shared" si="10"/>
        <v>30.949425594648083</v>
      </c>
      <c r="AB54" s="18"/>
    </row>
    <row r="55" spans="1:28" s="5" customFormat="1" ht="28.5" hidden="1" customHeight="1" x14ac:dyDescent="0.3">
      <c r="A55" s="9"/>
      <c r="B55" s="51"/>
      <c r="C55" s="51"/>
      <c r="D55" s="51"/>
      <c r="E55" s="51"/>
      <c r="F55" s="51"/>
      <c r="G55" s="51"/>
      <c r="H55" s="51"/>
      <c r="I55" s="51" t="s">
        <v>79</v>
      </c>
      <c r="J55" s="18">
        <v>0</v>
      </c>
      <c r="K55" s="18">
        <v>0</v>
      </c>
      <c r="L55" s="52">
        <v>4355552</v>
      </c>
      <c r="M55" s="18">
        <v>0</v>
      </c>
      <c r="N55" s="52">
        <f>S55</f>
        <v>1823948</v>
      </c>
      <c r="O55" s="18">
        <f>5544443-1188891</f>
        <v>4355552</v>
      </c>
      <c r="P55" s="18">
        <f>5544443-1188891</f>
        <v>4355552</v>
      </c>
      <c r="Q55" s="18">
        <v>0</v>
      </c>
      <c r="R55" s="18">
        <v>0</v>
      </c>
      <c r="S55" s="18">
        <v>1823948</v>
      </c>
      <c r="T55" s="35">
        <f t="shared" si="5"/>
        <v>0</v>
      </c>
      <c r="U55" s="18">
        <f t="shared" si="6"/>
        <v>-2531604</v>
      </c>
      <c r="V55" s="17">
        <f t="shared" si="2"/>
        <v>41.87639132766639</v>
      </c>
      <c r="W55" s="17">
        <f t="shared" si="7"/>
        <v>-2531604</v>
      </c>
      <c r="X55" s="17">
        <f t="shared" si="3"/>
        <v>41.87639132766639</v>
      </c>
      <c r="Y55" s="18">
        <f t="shared" si="8"/>
        <v>0</v>
      </c>
      <c r="Z55" s="17">
        <f t="shared" si="4"/>
        <v>100</v>
      </c>
      <c r="AA55" s="18"/>
      <c r="AB55" s="18"/>
    </row>
    <row r="56" spans="1:28" s="15" customFormat="1" ht="36.75" customHeight="1" x14ac:dyDescent="0.3">
      <c r="A56" s="14"/>
      <c r="B56" s="64" t="s">
        <v>1</v>
      </c>
      <c r="C56" s="64"/>
      <c r="D56" s="64"/>
      <c r="E56" s="64"/>
      <c r="F56" s="64"/>
      <c r="G56" s="64"/>
      <c r="H56" s="64"/>
      <c r="I56" s="64"/>
      <c r="J56" s="17">
        <f>J57+J58+J59+J60+J61+J62+J63</f>
        <v>1796348547.49</v>
      </c>
      <c r="K56" s="17">
        <f t="shared" ref="K56:S56" si="31">K57+K58+K59+K60+K61+K62+K63</f>
        <v>1731743649.9200001</v>
      </c>
      <c r="L56" s="17">
        <f t="shared" ref="L56:M56" si="32">L57+L58+L59+L60+L61+L62+L63</f>
        <v>1726065816.5200002</v>
      </c>
      <c r="M56" s="17">
        <f t="shared" si="32"/>
        <v>676550205.06000006</v>
      </c>
      <c r="N56" s="17">
        <f t="shared" ref="N56" si="33">N57+N58+N59+N60+N61+N62+N63</f>
        <v>672849436.66000009</v>
      </c>
      <c r="O56" s="17">
        <f t="shared" si="31"/>
        <v>1719678232.8699999</v>
      </c>
      <c r="P56" s="17">
        <f t="shared" si="31"/>
        <v>955845225.83000004</v>
      </c>
      <c r="Q56" s="17">
        <f t="shared" ref="Q56" si="34">Q57+Q58+Q59+Q60+Q61+Q62+Q63</f>
        <v>50687226.969999999</v>
      </c>
      <c r="R56" s="17">
        <f t="shared" si="31"/>
        <v>85915622.189999998</v>
      </c>
      <c r="S56" s="17">
        <f t="shared" si="31"/>
        <v>851787226.80999994</v>
      </c>
      <c r="T56" s="17">
        <f t="shared" si="5"/>
        <v>35228395.219999999</v>
      </c>
      <c r="U56" s="17">
        <f t="shared" si="6"/>
        <v>-867891006.05999994</v>
      </c>
      <c r="V56" s="17">
        <f t="shared" si="2"/>
        <v>49.531779290387249</v>
      </c>
      <c r="W56" s="17">
        <f t="shared" si="7"/>
        <v>-104057999.0200001</v>
      </c>
      <c r="X56" s="17">
        <f t="shared" si="3"/>
        <v>89.113509571631511</v>
      </c>
      <c r="Y56" s="17">
        <f t="shared" si="8"/>
        <v>178937790.14999986</v>
      </c>
      <c r="Z56" s="17">
        <f t="shared" si="4"/>
        <v>126.59403135391484</v>
      </c>
      <c r="AA56" s="17">
        <f t="shared" ref="AA56:AA64" si="35">N56/L56*100</f>
        <v>38.98167904260815</v>
      </c>
      <c r="AB56" s="30"/>
    </row>
    <row r="57" spans="1:28" s="15" customFormat="1" ht="54.75" customHeight="1" x14ac:dyDescent="0.3">
      <c r="A57" s="14"/>
      <c r="B57" s="64" t="s">
        <v>6</v>
      </c>
      <c r="C57" s="64"/>
      <c r="D57" s="64"/>
      <c r="E57" s="64"/>
      <c r="F57" s="64"/>
      <c r="G57" s="64"/>
      <c r="H57" s="64"/>
      <c r="I57" s="64"/>
      <c r="J57" s="17">
        <v>426424900</v>
      </c>
      <c r="K57" s="17">
        <v>426424900</v>
      </c>
      <c r="L57" s="17">
        <f t="shared" ref="L57:L63" si="36">K57</f>
        <v>426424900</v>
      </c>
      <c r="M57" s="17">
        <v>188677461</v>
      </c>
      <c r="N57" s="17">
        <f>M57</f>
        <v>188677461</v>
      </c>
      <c r="O57" s="17">
        <v>436509000</v>
      </c>
      <c r="P57" s="17">
        <v>218254500</v>
      </c>
      <c r="Q57" s="17">
        <v>22020796</v>
      </c>
      <c r="R57" s="17">
        <v>0</v>
      </c>
      <c r="S57" s="17">
        <v>203899546</v>
      </c>
      <c r="T57" s="17">
        <f t="shared" si="5"/>
        <v>-22020796</v>
      </c>
      <c r="U57" s="17">
        <f t="shared" si="6"/>
        <v>-232609454</v>
      </c>
      <c r="V57" s="17">
        <f t="shared" si="2"/>
        <v>46.711418550362076</v>
      </c>
      <c r="W57" s="17">
        <f t="shared" si="7"/>
        <v>-14354954</v>
      </c>
      <c r="X57" s="17">
        <f t="shared" si="3"/>
        <v>93.422837100724152</v>
      </c>
      <c r="Y57" s="17">
        <f t="shared" si="8"/>
        <v>15222085</v>
      </c>
      <c r="Z57" s="17">
        <f t="shared" si="4"/>
        <v>108.06778134458783</v>
      </c>
      <c r="AA57" s="17">
        <f t="shared" si="35"/>
        <v>44.246351702257535</v>
      </c>
      <c r="AB57" s="30"/>
    </row>
    <row r="58" spans="1:28" s="15" customFormat="1" ht="55.5" customHeight="1" x14ac:dyDescent="0.3">
      <c r="A58" s="14"/>
      <c r="B58" s="64" t="s">
        <v>5</v>
      </c>
      <c r="C58" s="64"/>
      <c r="D58" s="64"/>
      <c r="E58" s="64"/>
      <c r="F58" s="64"/>
      <c r="G58" s="64"/>
      <c r="H58" s="64"/>
      <c r="I58" s="64"/>
      <c r="J58" s="17">
        <v>290914546.44999999</v>
      </c>
      <c r="K58" s="17">
        <v>276999912.48000002</v>
      </c>
      <c r="L58" s="17">
        <f t="shared" si="36"/>
        <v>276999912.48000002</v>
      </c>
      <c r="M58" s="17">
        <v>34169264.710000001</v>
      </c>
      <c r="N58" s="17">
        <f>M58</f>
        <v>34169264.710000001</v>
      </c>
      <c r="O58" s="17">
        <v>219476570.13</v>
      </c>
      <c r="P58" s="17">
        <v>92258256.890000001</v>
      </c>
      <c r="Q58" s="17">
        <v>6919049.8700000001</v>
      </c>
      <c r="R58" s="17">
        <v>17639879.789999999</v>
      </c>
      <c r="S58" s="17">
        <v>46350879.020000003</v>
      </c>
      <c r="T58" s="17">
        <f t="shared" si="5"/>
        <v>10720829.919999998</v>
      </c>
      <c r="U58" s="17">
        <f t="shared" si="6"/>
        <v>-173125691.10999998</v>
      </c>
      <c r="V58" s="17">
        <f t="shared" si="2"/>
        <v>21.118827851440148</v>
      </c>
      <c r="W58" s="17">
        <f t="shared" si="7"/>
        <v>-45907377.869999997</v>
      </c>
      <c r="X58" s="17">
        <f t="shared" si="3"/>
        <v>50.24035851367146</v>
      </c>
      <c r="Y58" s="17">
        <f t="shared" si="8"/>
        <v>12181614.310000002</v>
      </c>
      <c r="Z58" s="17">
        <f t="shared" si="4"/>
        <v>135.65079440072037</v>
      </c>
      <c r="AA58" s="17">
        <f t="shared" si="35"/>
        <v>12.335478522025561</v>
      </c>
      <c r="AB58" s="30"/>
    </row>
    <row r="59" spans="1:28" s="15" customFormat="1" ht="55.5" customHeight="1" x14ac:dyDescent="0.3">
      <c r="A59" s="14"/>
      <c r="B59" s="64" t="s">
        <v>4</v>
      </c>
      <c r="C59" s="64"/>
      <c r="D59" s="64"/>
      <c r="E59" s="64"/>
      <c r="F59" s="64"/>
      <c r="G59" s="64"/>
      <c r="H59" s="64"/>
      <c r="I59" s="64"/>
      <c r="J59" s="17">
        <v>1066999039.4299999</v>
      </c>
      <c r="K59" s="17">
        <v>1016038865.97</v>
      </c>
      <c r="L59" s="17">
        <f t="shared" si="36"/>
        <v>1016038865.97</v>
      </c>
      <c r="M59" s="17">
        <v>453410540.27999997</v>
      </c>
      <c r="N59" s="17">
        <f>M59</f>
        <v>453410540.27999997</v>
      </c>
      <c r="O59" s="17">
        <v>1035842157.54</v>
      </c>
      <c r="P59" s="17">
        <v>629322210.74000001</v>
      </c>
      <c r="Q59" s="17">
        <v>21622121.350000001</v>
      </c>
      <c r="R59" s="17">
        <v>68235804.739999995</v>
      </c>
      <c r="S59" s="17">
        <v>592956965.76999998</v>
      </c>
      <c r="T59" s="17">
        <f t="shared" si="5"/>
        <v>46613683.389999993</v>
      </c>
      <c r="U59" s="17">
        <f t="shared" si="6"/>
        <v>-442885191.76999998</v>
      </c>
      <c r="V59" s="17">
        <f t="shared" si="2"/>
        <v>57.243949906248382</v>
      </c>
      <c r="W59" s="17">
        <f t="shared" si="7"/>
        <v>-36365244.970000029</v>
      </c>
      <c r="X59" s="17">
        <f t="shared" si="3"/>
        <v>94.22152208369711</v>
      </c>
      <c r="Y59" s="17">
        <f t="shared" si="8"/>
        <v>139546425.49000001</v>
      </c>
      <c r="Z59" s="17">
        <f t="shared" si="4"/>
        <v>130.77705811687224</v>
      </c>
      <c r="AA59" s="17">
        <f t="shared" si="35"/>
        <v>44.625314588446813</v>
      </c>
      <c r="AB59" s="30"/>
    </row>
    <row r="60" spans="1:28" s="15" customFormat="1" ht="37.5" customHeight="1" x14ac:dyDescent="0.3">
      <c r="A60" s="14"/>
      <c r="B60" s="64" t="s">
        <v>3</v>
      </c>
      <c r="C60" s="64"/>
      <c r="D60" s="64"/>
      <c r="E60" s="64"/>
      <c r="F60" s="64"/>
      <c r="G60" s="64"/>
      <c r="H60" s="64"/>
      <c r="I60" s="64"/>
      <c r="J60" s="17">
        <v>12583515.119999999</v>
      </c>
      <c r="K60" s="17">
        <v>11684333.98</v>
      </c>
      <c r="L60" s="17">
        <f t="shared" si="36"/>
        <v>11684333.98</v>
      </c>
      <c r="M60" s="17">
        <v>528933.63</v>
      </c>
      <c r="N60" s="17">
        <f>M60</f>
        <v>528933.63</v>
      </c>
      <c r="O60" s="17">
        <v>28017444.120000001</v>
      </c>
      <c r="P60" s="17">
        <v>16177197.119999999</v>
      </c>
      <c r="Q60" s="17">
        <v>242198.67</v>
      </c>
      <c r="R60" s="17">
        <v>42827.82</v>
      </c>
      <c r="S60" s="17">
        <v>13776064.09</v>
      </c>
      <c r="T60" s="17">
        <f t="shared" si="5"/>
        <v>-199370.85</v>
      </c>
      <c r="U60" s="17">
        <f t="shared" si="6"/>
        <v>-14241380.030000001</v>
      </c>
      <c r="V60" s="17">
        <f t="shared" si="2"/>
        <v>49.169596023807465</v>
      </c>
      <c r="W60" s="17">
        <f t="shared" si="7"/>
        <v>-2401133.0299999993</v>
      </c>
      <c r="X60" s="17">
        <f t="shared" si="3"/>
        <v>85.157298806531458</v>
      </c>
      <c r="Y60" s="17">
        <f t="shared" si="8"/>
        <v>13247130.459999999</v>
      </c>
      <c r="Z60" s="17">
        <f t="shared" si="4"/>
        <v>2604.4976739331169</v>
      </c>
      <c r="AA60" s="17">
        <f t="shared" si="35"/>
        <v>4.5268616157786346</v>
      </c>
      <c r="AB60" s="30"/>
    </row>
    <row r="61" spans="1:28" s="15" customFormat="1" ht="39" customHeight="1" x14ac:dyDescent="0.3">
      <c r="A61" s="14"/>
      <c r="B61" s="64" t="s">
        <v>2</v>
      </c>
      <c r="C61" s="64"/>
      <c r="D61" s="64"/>
      <c r="E61" s="64"/>
      <c r="F61" s="64"/>
      <c r="G61" s="64"/>
      <c r="H61" s="64"/>
      <c r="I61" s="64"/>
      <c r="J61" s="17">
        <v>4835497.8</v>
      </c>
      <c r="K61" s="17">
        <v>6004588.7999999998</v>
      </c>
      <c r="L61" s="27">
        <f>K61-5677833.4</f>
        <v>326755.39999999944</v>
      </c>
      <c r="M61" s="17">
        <v>3715913.5</v>
      </c>
      <c r="N61" s="27">
        <v>15145.1</v>
      </c>
      <c r="O61" s="17">
        <v>0</v>
      </c>
      <c r="P61" s="17">
        <v>0</v>
      </c>
      <c r="Q61" s="17">
        <v>0</v>
      </c>
      <c r="R61" s="17">
        <v>0</v>
      </c>
      <c r="S61" s="17">
        <v>860</v>
      </c>
      <c r="T61" s="17">
        <f t="shared" si="5"/>
        <v>0</v>
      </c>
      <c r="U61" s="17">
        <f t="shared" si="6"/>
        <v>860</v>
      </c>
      <c r="V61" s="17">
        <v>0</v>
      </c>
      <c r="W61" s="17">
        <f t="shared" si="7"/>
        <v>860</v>
      </c>
      <c r="X61" s="17">
        <v>0</v>
      </c>
      <c r="Y61" s="17">
        <f t="shared" si="8"/>
        <v>-14285.1</v>
      </c>
      <c r="Z61" s="17">
        <f t="shared" si="4"/>
        <v>5.6784042363536722</v>
      </c>
      <c r="AA61" s="17">
        <f t="shared" si="35"/>
        <v>4.6349960857571215</v>
      </c>
      <c r="AB61" s="30"/>
    </row>
    <row r="62" spans="1:28" s="15" customFormat="1" ht="152.25" customHeight="1" x14ac:dyDescent="0.3">
      <c r="A62" s="14"/>
      <c r="B62" s="28"/>
      <c r="C62" s="28"/>
      <c r="D62" s="28"/>
      <c r="E62" s="28"/>
      <c r="F62" s="28"/>
      <c r="G62" s="28"/>
      <c r="H62" s="28"/>
      <c r="I62" s="28" t="s">
        <v>51</v>
      </c>
      <c r="J62" s="17">
        <v>0</v>
      </c>
      <c r="K62" s="17">
        <v>0</v>
      </c>
      <c r="L62" s="17">
        <f t="shared" si="36"/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280404</v>
      </c>
      <c r="T62" s="17">
        <f t="shared" si="5"/>
        <v>0</v>
      </c>
      <c r="U62" s="17">
        <f t="shared" si="6"/>
        <v>280404</v>
      </c>
      <c r="V62" s="17">
        <v>0</v>
      </c>
      <c r="W62" s="17">
        <f t="shared" si="7"/>
        <v>280404</v>
      </c>
      <c r="X62" s="17">
        <v>0</v>
      </c>
      <c r="Y62" s="17">
        <f t="shared" si="8"/>
        <v>280404</v>
      </c>
      <c r="Z62" s="17">
        <v>0</v>
      </c>
      <c r="AA62" s="17" t="e">
        <f t="shared" si="35"/>
        <v>#DIV/0!</v>
      </c>
      <c r="AB62" s="30"/>
    </row>
    <row r="63" spans="1:28" s="15" customFormat="1" ht="94.5" customHeight="1" x14ac:dyDescent="0.3">
      <c r="A63" s="14"/>
      <c r="B63" s="64" t="s">
        <v>0</v>
      </c>
      <c r="C63" s="64"/>
      <c r="D63" s="64"/>
      <c r="E63" s="64"/>
      <c r="F63" s="64"/>
      <c r="G63" s="64"/>
      <c r="H63" s="64"/>
      <c r="I63" s="64"/>
      <c r="J63" s="17">
        <v>-5408951.3099999996</v>
      </c>
      <c r="K63" s="17">
        <v>-5408951.3099999996</v>
      </c>
      <c r="L63" s="17">
        <f t="shared" si="36"/>
        <v>-5408951.3099999996</v>
      </c>
      <c r="M63" s="17">
        <v>-3951908.06</v>
      </c>
      <c r="N63" s="17">
        <f>M63</f>
        <v>-3951908.06</v>
      </c>
      <c r="O63" s="17">
        <v>-166938.92000000001</v>
      </c>
      <c r="P63" s="17">
        <v>-166938.92000000001</v>
      </c>
      <c r="Q63" s="17">
        <v>-116938.92</v>
      </c>
      <c r="R63" s="17">
        <v>-2890.16</v>
      </c>
      <c r="S63" s="17">
        <v>-5477492.0700000003</v>
      </c>
      <c r="T63" s="17">
        <f t="shared" si="5"/>
        <v>114048.76</v>
      </c>
      <c r="U63" s="17">
        <f t="shared" si="6"/>
        <v>-5310553.1500000004</v>
      </c>
      <c r="V63" s="17">
        <f t="shared" si="2"/>
        <v>3281.1354416333829</v>
      </c>
      <c r="W63" s="17">
        <f t="shared" si="7"/>
        <v>-5310553.1500000004</v>
      </c>
      <c r="X63" s="17">
        <f t="shared" si="3"/>
        <v>3281.1354416333829</v>
      </c>
      <c r="Y63" s="17">
        <f t="shared" si="8"/>
        <v>-1525584.0100000002</v>
      </c>
      <c r="Z63" s="17">
        <f t="shared" si="4"/>
        <v>138.6037323449271</v>
      </c>
      <c r="AA63" s="17">
        <f t="shared" si="35"/>
        <v>73.062370753712699</v>
      </c>
      <c r="AB63" s="30"/>
    </row>
    <row r="64" spans="1:28" s="5" customFormat="1" ht="18.75" x14ac:dyDescent="0.3">
      <c r="A64" s="9"/>
      <c r="B64" s="13"/>
      <c r="C64" s="13"/>
      <c r="D64" s="13"/>
      <c r="E64" s="13"/>
      <c r="F64" s="13"/>
      <c r="G64" s="13"/>
      <c r="H64" s="13"/>
      <c r="I64" s="13"/>
      <c r="J64" s="18">
        <f t="shared" ref="J64:S64" si="37">J56+J7</f>
        <v>2135801802.4200001</v>
      </c>
      <c r="K64" s="18">
        <f t="shared" si="37"/>
        <v>2092393430.8699999</v>
      </c>
      <c r="L64" s="18">
        <f t="shared" si="37"/>
        <v>2071858415.1639752</v>
      </c>
      <c r="M64" s="18">
        <f t="shared" si="37"/>
        <v>793619223.00999999</v>
      </c>
      <c r="N64" s="18">
        <f t="shared" si="37"/>
        <v>786169067.43962169</v>
      </c>
      <c r="O64" s="18">
        <f t="shared" si="37"/>
        <v>2071990724.8699999</v>
      </c>
      <c r="P64" s="18">
        <f t="shared" si="37"/>
        <v>1100432120.74</v>
      </c>
      <c r="Q64" s="18">
        <f t="shared" ref="Q64" si="38">Q56+Q7</f>
        <v>55645033.460000001</v>
      </c>
      <c r="R64" s="18">
        <f t="shared" si="37"/>
        <v>89643386.049999997</v>
      </c>
      <c r="S64" s="18">
        <f t="shared" si="37"/>
        <v>984233888.12999988</v>
      </c>
      <c r="T64" s="18">
        <f t="shared" si="5"/>
        <v>33998352.589999996</v>
      </c>
      <c r="U64" s="18">
        <f t="shared" si="6"/>
        <v>-1087756836.74</v>
      </c>
      <c r="V64" s="17">
        <f t="shared" si="2"/>
        <v>47.501848165452202</v>
      </c>
      <c r="W64" s="17">
        <f t="shared" si="7"/>
        <v>-116198232.61000013</v>
      </c>
      <c r="X64" s="17">
        <f t="shared" si="3"/>
        <v>89.440672403140951</v>
      </c>
      <c r="Y64" s="18">
        <f t="shared" si="8"/>
        <v>198064820.69037819</v>
      </c>
      <c r="Z64" s="17">
        <f t="shared" si="4"/>
        <v>125.19366748114771</v>
      </c>
      <c r="AA64" s="17">
        <f t="shared" si="35"/>
        <v>37.945115442524155</v>
      </c>
      <c r="AB64" s="31"/>
    </row>
    <row r="65" spans="1:28" s="5" customFormat="1" ht="18.75" x14ac:dyDescent="0.3">
      <c r="A65" s="9"/>
      <c r="B65" s="9"/>
      <c r="C65" s="9"/>
      <c r="D65" s="9"/>
      <c r="E65" s="9"/>
      <c r="F65" s="9"/>
      <c r="G65" s="9"/>
      <c r="H65" s="9"/>
      <c r="I65" s="9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8"/>
      <c r="V65" s="45"/>
      <c r="W65" s="50"/>
      <c r="X65" s="50"/>
      <c r="Y65" s="57"/>
      <c r="Z65" s="50"/>
      <c r="AA65" s="50"/>
      <c r="AB65" s="59"/>
    </row>
    <row r="66" spans="1:28" s="5" customFormat="1" ht="18.75" x14ac:dyDescent="0.3">
      <c r="I66" s="5" t="s">
        <v>81</v>
      </c>
      <c r="J66" s="5" t="s">
        <v>50</v>
      </c>
      <c r="K66" s="5" t="s">
        <v>50</v>
      </c>
      <c r="M66" s="37"/>
      <c r="N66" s="37"/>
      <c r="U66" s="44"/>
      <c r="V66" s="44"/>
      <c r="W66" s="44"/>
      <c r="X66" s="44"/>
    </row>
    <row r="67" spans="1:28" s="5" customFormat="1" ht="18.75" x14ac:dyDescent="0.3">
      <c r="I67" s="5" t="s">
        <v>67</v>
      </c>
      <c r="N67" s="5" t="s">
        <v>50</v>
      </c>
    </row>
    <row r="68" spans="1:28" s="5" customFormat="1" ht="18.75" customHeight="1" x14ac:dyDescent="0.3">
      <c r="A68" s="4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50"/>
      <c r="W68" s="50"/>
      <c r="X68" s="50"/>
      <c r="Y68" s="10"/>
      <c r="Z68" s="10"/>
      <c r="AA68" s="10"/>
    </row>
    <row r="69" spans="1:28" s="5" customFormat="1" ht="18.75" hidden="1" x14ac:dyDescent="0.3">
      <c r="I69" s="5" t="s">
        <v>81</v>
      </c>
      <c r="J69" s="5" t="s">
        <v>50</v>
      </c>
      <c r="K69" s="5" t="s">
        <v>50</v>
      </c>
      <c r="M69" s="37"/>
      <c r="N69" s="37"/>
      <c r="U69" s="44"/>
      <c r="V69" s="44"/>
      <c r="W69" s="44"/>
      <c r="X69" s="44"/>
    </row>
    <row r="70" spans="1:28" s="5" customFormat="1" ht="18.75" hidden="1" x14ac:dyDescent="0.3">
      <c r="I70" s="5" t="s">
        <v>67</v>
      </c>
      <c r="N70" s="5" t="s">
        <v>50</v>
      </c>
    </row>
    <row r="71" spans="1:28" s="5" customFormat="1" ht="18.75" x14ac:dyDescent="0.3">
      <c r="M71" s="37"/>
    </row>
    <row r="72" spans="1:28" x14ac:dyDescent="0.2">
      <c r="M72" s="33"/>
    </row>
    <row r="73" spans="1:28" x14ac:dyDescent="0.2">
      <c r="L73" s="33"/>
      <c r="M73" s="33"/>
    </row>
    <row r="74" spans="1:28" x14ac:dyDescent="0.2">
      <c r="M74" s="33"/>
    </row>
    <row r="77" spans="1:28" x14ac:dyDescent="0.2">
      <c r="M77" s="33"/>
    </row>
  </sheetData>
  <mergeCells count="42">
    <mergeCell ref="B59:I59"/>
    <mergeCell ref="B60:I60"/>
    <mergeCell ref="B57:I57"/>
    <mergeCell ref="K4:K5"/>
    <mergeCell ref="M4:M5"/>
    <mergeCell ref="I4:I5"/>
    <mergeCell ref="L4:L5"/>
    <mergeCell ref="B56:I56"/>
    <mergeCell ref="B22:I22"/>
    <mergeCell ref="B23:I23"/>
    <mergeCell ref="B36:I36"/>
    <mergeCell ref="B39:I39"/>
    <mergeCell ref="B42:I42"/>
    <mergeCell ref="B53:I53"/>
    <mergeCell ref="B61:I61"/>
    <mergeCell ref="B63:I63"/>
    <mergeCell ref="B8:I8"/>
    <mergeCell ref="B9:I9"/>
    <mergeCell ref="B11:I11"/>
    <mergeCell ref="B12:I12"/>
    <mergeCell ref="B13:I13"/>
    <mergeCell ref="B14:I14"/>
    <mergeCell ref="B15:I15"/>
    <mergeCell ref="B31:I31"/>
    <mergeCell ref="B35:I35"/>
    <mergeCell ref="B37:I37"/>
    <mergeCell ref="B58:I58"/>
    <mergeCell ref="B38:I38"/>
    <mergeCell ref="B40:I40"/>
    <mergeCell ref="B41:I41"/>
    <mergeCell ref="AB4:AB5"/>
    <mergeCell ref="AA4:AA5"/>
    <mergeCell ref="B7:I7"/>
    <mergeCell ref="U4:V4"/>
    <mergeCell ref="Y4:Z4"/>
    <mergeCell ref="J4:J5"/>
    <mergeCell ref="N4:N5"/>
    <mergeCell ref="T4:T5"/>
    <mergeCell ref="S4:S5"/>
    <mergeCell ref="Q4:R4"/>
    <mergeCell ref="O4:P4"/>
    <mergeCell ref="W4:X4"/>
  </mergeCells>
  <pageMargins left="0.39370078740157483" right="0.39370078740157483" top="0.78740157480314965" bottom="0.39370078740157483" header="0.39370078740157483" footer="0.39370078740157483"/>
  <pageSetup paperSize="9" scale="65" fitToWidth="2" fitToHeight="0" orientation="landscape" r:id="rId1"/>
  <headerFooter alignWithMargins="0">
    <oddHeader>&amp;CСтраница &amp;P из &amp;N</oddHead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доходов</vt:lpstr>
      <vt:lpstr>'План доходов'!Заголовки_для_печати</vt:lpstr>
      <vt:lpstr>'План доходов'!Область_печати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BLGANV</cp:lastModifiedBy>
  <cp:lastPrinted>2021-05-28T06:22:31Z</cp:lastPrinted>
  <dcterms:created xsi:type="dcterms:W3CDTF">2018-12-30T09:36:16Z</dcterms:created>
  <dcterms:modified xsi:type="dcterms:W3CDTF">2021-06-11T07:49:29Z</dcterms:modified>
</cp:coreProperties>
</file>